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KATTY 2020\AULAS NURSERY 2020\LICITACION\"/>
    </mc:Choice>
  </mc:AlternateContent>
  <xr:revisionPtr revIDLastSave="0" documentId="13_ncr:1_{97CC5DCC-63D7-4F89-BC4C-342CAFD9CC9D}" xr6:coauthVersionLast="47" xr6:coauthVersionMax="47" xr10:uidLastSave="{00000000-0000-0000-0000-000000000000}"/>
  <bookViews>
    <workbookView xWindow="-120" yWindow="-120" windowWidth="20730" windowHeight="11310" firstSheet="3" activeTab="3" xr2:uid="{00000000-000D-0000-FFFF-FFFF00000000}"/>
  </bookViews>
  <sheets>
    <sheet name="Hoja1" sheetId="1" state="hidden" r:id="rId1"/>
    <sheet name="Hoja3" sheetId="3" state="hidden" r:id="rId2"/>
    <sheet name="Hoja2" sheetId="2" state="hidden" r:id="rId3"/>
    <sheet name="Hoja5" sheetId="5" r:id="rId4"/>
  </sheets>
  <definedNames>
    <definedName name="_xlnm.Print_Area" localSheetId="3">Hoja5!$B$1:$I$248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5" l="1"/>
  <c r="H229" i="5" l="1"/>
  <c r="H224" i="5"/>
  <c r="G224" i="5"/>
  <c r="H214" i="5"/>
  <c r="G214" i="5"/>
  <c r="H210" i="5"/>
  <c r="G210" i="5"/>
  <c r="H202" i="5"/>
  <c r="G202" i="5"/>
  <c r="H195" i="5"/>
  <c r="G195" i="5"/>
  <c r="H191" i="5"/>
  <c r="G191" i="5"/>
  <c r="G190" i="5"/>
  <c r="G187" i="5"/>
  <c r="G183" i="5"/>
  <c r="G181" i="5"/>
  <c r="G175" i="5"/>
  <c r="G162" i="5"/>
  <c r="G161" i="5"/>
  <c r="G158" i="5"/>
  <c r="G154" i="5"/>
  <c r="G144" i="5"/>
  <c r="G141" i="5"/>
  <c r="G140" i="5"/>
  <c r="H128" i="5"/>
  <c r="H123" i="5"/>
  <c r="H119" i="5"/>
  <c r="H115" i="5"/>
  <c r="H100" i="5"/>
  <c r="H97" i="5"/>
  <c r="H93" i="5"/>
  <c r="H86" i="5"/>
  <c r="H80" i="5"/>
  <c r="H78" i="5"/>
  <c r="H50" i="5"/>
  <c r="H47" i="5"/>
  <c r="H41" i="5"/>
  <c r="H35" i="5"/>
  <c r="H30" i="5"/>
  <c r="H27" i="5"/>
  <c r="H13" i="5"/>
  <c r="H11" i="5"/>
  <c r="J15" i="3"/>
  <c r="H15" i="3"/>
  <c r="F15" i="3"/>
  <c r="J14" i="3"/>
  <c r="H14" i="3"/>
  <c r="F14" i="3"/>
  <c r="P20" i="3"/>
  <c r="S18" i="3"/>
  <c r="S17" i="3"/>
  <c r="S16" i="3"/>
  <c r="J13" i="3"/>
  <c r="H13" i="3"/>
  <c r="F13" i="3"/>
  <c r="J12" i="3"/>
  <c r="H12" i="3"/>
  <c r="F12" i="3"/>
  <c r="J11" i="3"/>
  <c r="H11" i="3"/>
  <c r="F11" i="3"/>
  <c r="N10" i="3"/>
  <c r="N16" i="3" s="1"/>
  <c r="L10" i="3"/>
  <c r="L16" i="3" s="1"/>
  <c r="J10" i="3"/>
  <c r="H10" i="3"/>
  <c r="F10" i="3"/>
  <c r="C4" i="3"/>
  <c r="I190" i="5" l="1"/>
  <c r="I77" i="5"/>
  <c r="I40" i="5"/>
  <c r="H161" i="5"/>
  <c r="G241" i="5"/>
  <c r="I11" i="5"/>
  <c r="H137" i="5"/>
  <c r="F16" i="3"/>
  <c r="H16" i="3"/>
  <c r="J16" i="3"/>
  <c r="J18" i="3" s="1"/>
  <c r="J17" i="3"/>
  <c r="F18" i="3"/>
  <c r="F17" i="3"/>
  <c r="H18" i="3"/>
  <c r="H17" i="3"/>
  <c r="N19" i="3"/>
  <c r="N20" i="3" s="1"/>
  <c r="L19" i="3"/>
  <c r="L20" i="3" s="1"/>
  <c r="P21" i="3"/>
  <c r="P22" i="3" s="1"/>
  <c r="J19" i="3" l="1"/>
  <c r="I136" i="5"/>
  <c r="I241" i="5"/>
  <c r="H241" i="5"/>
  <c r="F19" i="3"/>
  <c r="J20" i="3"/>
  <c r="Y18" i="3" s="1"/>
  <c r="F20" i="3"/>
  <c r="Y16" i="3" s="1"/>
  <c r="H19" i="3"/>
  <c r="H20" i="3" s="1"/>
  <c r="Y17" i="3" s="1"/>
  <c r="I244" i="5" l="1"/>
  <c r="I243" i="5"/>
  <c r="S321" i="2"/>
  <c r="S230" i="2"/>
  <c r="S225" i="2"/>
  <c r="S226" i="2"/>
  <c r="S224" i="2"/>
  <c r="S233" i="2"/>
  <c r="S129" i="2"/>
  <c r="M456" i="2"/>
  <c r="M455" i="2"/>
  <c r="S454" i="2"/>
  <c r="M454" i="2"/>
  <c r="S453" i="2"/>
  <c r="M453" i="2"/>
  <c r="S452" i="2"/>
  <c r="T451" i="2" s="1"/>
  <c r="M452" i="2"/>
  <c r="N451" i="2" s="1"/>
  <c r="O451" i="2" s="1"/>
  <c r="M451" i="2"/>
  <c r="M450" i="2"/>
  <c r="M449" i="2"/>
  <c r="M448" i="2"/>
  <c r="M447" i="2"/>
  <c r="S446" i="2"/>
  <c r="M446" i="2"/>
  <c r="S445" i="2"/>
  <c r="S444" i="2"/>
  <c r="S442" i="2"/>
  <c r="T441" i="2"/>
  <c r="S440" i="2"/>
  <c r="S439" i="2"/>
  <c r="S438" i="2"/>
  <c r="S437" i="2"/>
  <c r="S436" i="2"/>
  <c r="S435" i="2"/>
  <c r="S434" i="2"/>
  <c r="S432" i="2"/>
  <c r="S431" i="2"/>
  <c r="T430" i="2" s="1"/>
  <c r="S429" i="2"/>
  <c r="S428" i="2"/>
  <c r="S427" i="2"/>
  <c r="S426" i="2"/>
  <c r="T425" i="2" s="1"/>
  <c r="S424" i="2"/>
  <c r="S423" i="2"/>
  <c r="S422" i="2"/>
  <c r="M421" i="2"/>
  <c r="M420" i="2"/>
  <c r="M419" i="2"/>
  <c r="M418" i="2"/>
  <c r="M417" i="2"/>
  <c r="M416" i="2"/>
  <c r="S415" i="2"/>
  <c r="M415" i="2"/>
  <c r="S414" i="2"/>
  <c r="M414" i="2"/>
  <c r="S413" i="2"/>
  <c r="M413" i="2"/>
  <c r="S412" i="2"/>
  <c r="M412" i="2"/>
  <c r="G412" i="2"/>
  <c r="S411" i="2"/>
  <c r="M411" i="2"/>
  <c r="G411" i="2"/>
  <c r="M410" i="2"/>
  <c r="M409" i="2"/>
  <c r="M408" i="2"/>
  <c r="M407" i="2"/>
  <c r="H407" i="2"/>
  <c r="G407" i="2"/>
  <c r="S406" i="2"/>
  <c r="M405" i="2"/>
  <c r="M404" i="2"/>
  <c r="M403" i="2"/>
  <c r="M402" i="2"/>
  <c r="M401" i="2"/>
  <c r="M400" i="2"/>
  <c r="M399" i="2"/>
  <c r="G399" i="2"/>
  <c r="M398" i="2"/>
  <c r="G398" i="2"/>
  <c r="S397" i="2"/>
  <c r="M397" i="2"/>
  <c r="G397" i="2"/>
  <c r="T396" i="2"/>
  <c r="M396" i="2"/>
  <c r="G396" i="2"/>
  <c r="S395" i="2"/>
  <c r="S394" i="2"/>
  <c r="S393" i="2"/>
  <c r="S392" i="2"/>
  <c r="S391" i="2"/>
  <c r="S390" i="2"/>
  <c r="M389" i="2"/>
  <c r="M388" i="2"/>
  <c r="M387" i="2"/>
  <c r="M386" i="2"/>
  <c r="M385" i="2"/>
  <c r="M384" i="2"/>
  <c r="M383" i="2"/>
  <c r="S382" i="2"/>
  <c r="M382" i="2"/>
  <c r="G382" i="2"/>
  <c r="S381" i="2"/>
  <c r="M381" i="2"/>
  <c r="G381" i="2"/>
  <c r="M380" i="2"/>
  <c r="G380" i="2"/>
  <c r="S379" i="2"/>
  <c r="M379" i="2"/>
  <c r="G379" i="2"/>
  <c r="S378" i="2"/>
  <c r="M378" i="2"/>
  <c r="G378" i="2"/>
  <c r="M377" i="2"/>
  <c r="G377" i="2"/>
  <c r="M376" i="2"/>
  <c r="G376" i="2"/>
  <c r="M375" i="2"/>
  <c r="G375" i="2"/>
  <c r="S374" i="2"/>
  <c r="T373" i="2" s="1"/>
  <c r="M374" i="2"/>
  <c r="G374" i="2"/>
  <c r="M373" i="2"/>
  <c r="G373" i="2"/>
  <c r="S372" i="2"/>
  <c r="M371" i="2"/>
  <c r="S370" i="2"/>
  <c r="M370" i="2"/>
  <c r="G370" i="2"/>
  <c r="S369" i="2"/>
  <c r="M369" i="2"/>
  <c r="G369" i="2"/>
  <c r="S368" i="2"/>
  <c r="M368" i="2"/>
  <c r="G368" i="2"/>
  <c r="M367" i="2"/>
  <c r="G367" i="2"/>
  <c r="M366" i="2"/>
  <c r="S365" i="2"/>
  <c r="M365" i="2"/>
  <c r="G365" i="2"/>
  <c r="S364" i="2"/>
  <c r="M364" i="2"/>
  <c r="G364" i="2"/>
  <c r="S363" i="2"/>
  <c r="M363" i="2"/>
  <c r="G363" i="2"/>
  <c r="S362" i="2"/>
  <c r="M362" i="2"/>
  <c r="G362" i="2"/>
  <c r="S361" i="2"/>
  <c r="M361" i="2"/>
  <c r="G361" i="2"/>
  <c r="S360" i="2"/>
  <c r="M360" i="2"/>
  <c r="G360" i="2"/>
  <c r="S359" i="2"/>
  <c r="M359" i="2"/>
  <c r="G359" i="2"/>
  <c r="T358" i="2"/>
  <c r="G358" i="2"/>
  <c r="M357" i="2"/>
  <c r="S356" i="2"/>
  <c r="M356" i="2"/>
  <c r="G356" i="2"/>
  <c r="S355" i="2"/>
  <c r="M355" i="2"/>
  <c r="G355" i="2"/>
  <c r="S354" i="2"/>
  <c r="M354" i="2"/>
  <c r="G354" i="2"/>
  <c r="S353" i="2"/>
  <c r="M353" i="2"/>
  <c r="G353" i="2"/>
  <c r="S352" i="2"/>
  <c r="T351" i="2" s="1"/>
  <c r="M352" i="2"/>
  <c r="N351" i="2" s="1"/>
  <c r="G352" i="2"/>
  <c r="G351" i="2"/>
  <c r="S350" i="2"/>
  <c r="S349" i="2"/>
  <c r="S348" i="2"/>
  <c r="S347" i="2"/>
  <c r="G347" i="2"/>
  <c r="S346" i="2"/>
  <c r="G346" i="2"/>
  <c r="S345" i="2"/>
  <c r="M345" i="2"/>
  <c r="N344" i="2" s="1"/>
  <c r="G345" i="2"/>
  <c r="H344" i="2" s="1"/>
  <c r="G344" i="2"/>
  <c r="G343" i="2"/>
  <c r="S342" i="2"/>
  <c r="S341" i="2"/>
  <c r="S340" i="2"/>
  <c r="S339" i="2"/>
  <c r="S338" i="2"/>
  <c r="S337" i="2"/>
  <c r="S336" i="2"/>
  <c r="S335" i="2"/>
  <c r="S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S319" i="2"/>
  <c r="M319" i="2"/>
  <c r="G319" i="2"/>
  <c r="S318" i="2"/>
  <c r="M318" i="2"/>
  <c r="G318" i="2"/>
  <c r="G317" i="2"/>
  <c r="M316" i="2"/>
  <c r="S315" i="2"/>
  <c r="M315" i="2"/>
  <c r="G315" i="2"/>
  <c r="S314" i="2"/>
  <c r="M314" i="2"/>
  <c r="G314" i="2"/>
  <c r="S313" i="2"/>
  <c r="M313" i="2"/>
  <c r="G313" i="2"/>
  <c r="G312" i="2"/>
  <c r="S311" i="2"/>
  <c r="M311" i="2"/>
  <c r="G311" i="2"/>
  <c r="G310" i="2"/>
  <c r="S309" i="2"/>
  <c r="S308" i="2"/>
  <c r="S307" i="2"/>
  <c r="G307" i="2"/>
  <c r="S306" i="2"/>
  <c r="G306" i="2"/>
  <c r="S305" i="2"/>
  <c r="G305" i="2"/>
  <c r="S304" i="2"/>
  <c r="G304" i="2"/>
  <c r="S303" i="2"/>
  <c r="G303" i="2"/>
  <c r="G302" i="2"/>
  <c r="S301" i="2"/>
  <c r="M300" i="2"/>
  <c r="S299" i="2"/>
  <c r="M299" i="2"/>
  <c r="S298" i="2"/>
  <c r="M298" i="2"/>
  <c r="G298" i="2"/>
  <c r="S297" i="2"/>
  <c r="M297" i="2"/>
  <c r="G297" i="2"/>
  <c r="S296" i="2"/>
  <c r="M296" i="2"/>
  <c r="G296" i="2"/>
  <c r="S295" i="2"/>
  <c r="M295" i="2"/>
  <c r="G295" i="2"/>
  <c r="G294" i="2"/>
  <c r="S293" i="2"/>
  <c r="M292" i="2"/>
  <c r="M291" i="2"/>
  <c r="S290" i="2"/>
  <c r="M290" i="2"/>
  <c r="S289" i="2"/>
  <c r="M289" i="2"/>
  <c r="S288" i="2"/>
  <c r="M288" i="2"/>
  <c r="G288" i="2"/>
  <c r="S287" i="2"/>
  <c r="G287" i="2"/>
  <c r="S286" i="2"/>
  <c r="M286" i="2"/>
  <c r="G286" i="2"/>
  <c r="S285" i="2"/>
  <c r="M285" i="2"/>
  <c r="G285" i="2"/>
  <c r="S284" i="2"/>
  <c r="M284" i="2"/>
  <c r="G284" i="2"/>
  <c r="S283" i="2"/>
  <c r="M283" i="2"/>
  <c r="G283" i="2"/>
  <c r="S282" i="2"/>
  <c r="T280" i="2" s="1"/>
  <c r="M282" i="2"/>
  <c r="G282" i="2"/>
  <c r="G281" i="2"/>
  <c r="N280" i="2"/>
  <c r="G280" i="2"/>
  <c r="S279" i="2"/>
  <c r="M279" i="2"/>
  <c r="G279" i="2"/>
  <c r="S278" i="2"/>
  <c r="M278" i="2"/>
  <c r="G278" i="2"/>
  <c r="S277" i="2"/>
  <c r="G277" i="2"/>
  <c r="S276" i="2"/>
  <c r="M276" i="2"/>
  <c r="G276" i="2"/>
  <c r="S275" i="2"/>
  <c r="M275" i="2"/>
  <c r="G275" i="2"/>
  <c r="S274" i="2"/>
  <c r="M274" i="2"/>
  <c r="G274" i="2"/>
  <c r="S273" i="2"/>
  <c r="G273" i="2"/>
  <c r="S272" i="2"/>
  <c r="S271" i="2"/>
  <c r="S270" i="2"/>
  <c r="S269" i="2"/>
  <c r="S268" i="2"/>
  <c r="S267" i="2"/>
  <c r="S266" i="2"/>
  <c r="S265" i="2"/>
  <c r="G265" i="2"/>
  <c r="S264" i="2"/>
  <c r="G264" i="2"/>
  <c r="G263" i="2"/>
  <c r="G262" i="2"/>
  <c r="S261" i="2"/>
  <c r="G261" i="2"/>
  <c r="S260" i="2"/>
  <c r="G260" i="2"/>
  <c r="S259" i="2"/>
  <c r="G259" i="2"/>
  <c r="S258" i="2"/>
  <c r="G258" i="2"/>
  <c r="S257" i="2"/>
  <c r="G257" i="2"/>
  <c r="S256" i="2"/>
  <c r="G256" i="2"/>
  <c r="S255" i="2"/>
  <c r="M255" i="2"/>
  <c r="S254" i="2"/>
  <c r="M254" i="2"/>
  <c r="S253" i="2"/>
  <c r="M253" i="2"/>
  <c r="G253" i="2"/>
  <c r="S252" i="2"/>
  <c r="M252" i="2"/>
  <c r="G252" i="2"/>
  <c r="S251" i="2"/>
  <c r="M251" i="2"/>
  <c r="G251" i="2"/>
  <c r="S250" i="2"/>
  <c r="G250" i="2"/>
  <c r="S249" i="2"/>
  <c r="S248" i="2"/>
  <c r="M248" i="2"/>
  <c r="S247" i="2"/>
  <c r="T246" i="2" s="1"/>
  <c r="M247" i="2"/>
  <c r="G247" i="2"/>
  <c r="S241" i="2"/>
  <c r="T240" i="2" s="1"/>
  <c r="M238" i="2"/>
  <c r="M237" i="2"/>
  <c r="M236" i="2"/>
  <c r="M235" i="2"/>
  <c r="M234" i="2"/>
  <c r="M233" i="2"/>
  <c r="G231" i="2"/>
  <c r="G230" i="2"/>
  <c r="M226" i="2"/>
  <c r="M225" i="2"/>
  <c r="M224" i="2"/>
  <c r="G224" i="2"/>
  <c r="S223" i="2"/>
  <c r="M223" i="2"/>
  <c r="G223" i="2"/>
  <c r="S219" i="2"/>
  <c r="M219" i="2"/>
  <c r="G219" i="2"/>
  <c r="S217" i="2"/>
  <c r="M217" i="2"/>
  <c r="G217" i="2"/>
  <c r="S216" i="2"/>
  <c r="M216" i="2"/>
  <c r="G216" i="2"/>
  <c r="S215" i="2"/>
  <c r="M215" i="2"/>
  <c r="G215" i="2"/>
  <c r="S214" i="2"/>
  <c r="M214" i="2"/>
  <c r="G214" i="2"/>
  <c r="H213" i="2"/>
  <c r="S212" i="2"/>
  <c r="S211" i="2"/>
  <c r="M211" i="2"/>
  <c r="S210" i="2"/>
  <c r="M210" i="2"/>
  <c r="S209" i="2"/>
  <c r="M209" i="2"/>
  <c r="S208" i="2"/>
  <c r="M208" i="2"/>
  <c r="S207" i="2"/>
  <c r="M207" i="2"/>
  <c r="N204" i="2" s="1"/>
  <c r="G207" i="2"/>
  <c r="H204" i="2" s="1"/>
  <c r="M203" i="2"/>
  <c r="G202" i="2"/>
  <c r="G201" i="2"/>
  <c r="S200" i="2"/>
  <c r="T199" i="2" s="1"/>
  <c r="M200" i="2"/>
  <c r="G200" i="2"/>
  <c r="N199" i="2"/>
  <c r="M198" i="2"/>
  <c r="M197" i="2"/>
  <c r="M196" i="2"/>
  <c r="S195" i="2"/>
  <c r="G195" i="2"/>
  <c r="S194" i="2"/>
  <c r="G194" i="2"/>
  <c r="G193" i="2"/>
  <c r="G192" i="2"/>
  <c r="G191" i="2"/>
  <c r="G190" i="2"/>
  <c r="S189" i="2"/>
  <c r="M189" i="2"/>
  <c r="G189" i="2"/>
  <c r="S188" i="2"/>
  <c r="M188" i="2"/>
  <c r="G188" i="2"/>
  <c r="G187" i="2"/>
  <c r="G186" i="2"/>
  <c r="G185" i="2"/>
  <c r="G184" i="2"/>
  <c r="G183" i="2"/>
  <c r="G182" i="2"/>
  <c r="S181" i="2"/>
  <c r="G181" i="2"/>
  <c r="S180" i="2"/>
  <c r="G180" i="2"/>
  <c r="N179" i="2"/>
  <c r="M178" i="2"/>
  <c r="S158" i="2"/>
  <c r="T157" i="2" s="1"/>
  <c r="M158" i="2"/>
  <c r="N157" i="2" s="1"/>
  <c r="G158" i="2"/>
  <c r="H157" i="2" s="1"/>
  <c r="M156" i="2"/>
  <c r="S155" i="2"/>
  <c r="M155" i="2"/>
  <c r="G155" i="2"/>
  <c r="S154" i="2"/>
  <c r="M154" i="2"/>
  <c r="G154" i="2"/>
  <c r="S153" i="2"/>
  <c r="M153" i="2"/>
  <c r="G153" i="2"/>
  <c r="N152" i="2"/>
  <c r="S151" i="2"/>
  <c r="M150" i="2"/>
  <c r="S149" i="2"/>
  <c r="M149" i="2"/>
  <c r="G149" i="2"/>
  <c r="S148" i="2"/>
  <c r="M148" i="2"/>
  <c r="G148" i="2"/>
  <c r="S147" i="2"/>
  <c r="M145" i="2"/>
  <c r="M144" i="2"/>
  <c r="M143" i="2"/>
  <c r="M142" i="2"/>
  <c r="M141" i="2"/>
  <c r="M140" i="2"/>
  <c r="T128" i="2"/>
  <c r="M129" i="2"/>
  <c r="G129" i="2"/>
  <c r="H128" i="2"/>
  <c r="S127" i="2"/>
  <c r="M126" i="2"/>
  <c r="M125" i="2"/>
  <c r="S124" i="2"/>
  <c r="M124" i="2"/>
  <c r="G124" i="2"/>
  <c r="S123" i="2"/>
  <c r="S122" i="2"/>
  <c r="M122" i="2"/>
  <c r="G122" i="2"/>
  <c r="S121" i="2"/>
  <c r="M121" i="2"/>
  <c r="G121" i="2"/>
  <c r="S120" i="2"/>
  <c r="M120" i="2"/>
  <c r="G120" i="2"/>
  <c r="S119" i="2"/>
  <c r="M119" i="2"/>
  <c r="G119" i="2"/>
  <c r="M117" i="2"/>
  <c r="S116" i="2"/>
  <c r="M116" i="2"/>
  <c r="G116" i="2"/>
  <c r="H115" i="2" s="1"/>
  <c r="T115" i="2"/>
  <c r="M113" i="2"/>
  <c r="M112" i="2"/>
  <c r="M111" i="2"/>
  <c r="M110" i="2"/>
  <c r="M109" i="2"/>
  <c r="M108" i="2"/>
  <c r="M107" i="2"/>
  <c r="S105" i="2"/>
  <c r="M105" i="2"/>
  <c r="G105" i="2"/>
  <c r="M103" i="2"/>
  <c r="M102" i="2"/>
  <c r="S101" i="2"/>
  <c r="M101" i="2"/>
  <c r="G101" i="2"/>
  <c r="S100" i="2"/>
  <c r="M100" i="2"/>
  <c r="G100" i="2"/>
  <c r="S99" i="2"/>
  <c r="M99" i="2"/>
  <c r="G99" i="2"/>
  <c r="M97" i="2"/>
  <c r="S96" i="2"/>
  <c r="M96" i="2"/>
  <c r="G96" i="2"/>
  <c r="S95" i="2"/>
  <c r="M95" i="2"/>
  <c r="G95" i="2"/>
  <c r="S94" i="2"/>
  <c r="M94" i="2"/>
  <c r="G94" i="2"/>
  <c r="M92" i="2"/>
  <c r="S91" i="2"/>
  <c r="M91" i="2"/>
  <c r="G91" i="2"/>
  <c r="S90" i="2"/>
  <c r="M90" i="2"/>
  <c r="G90" i="2"/>
  <c r="S89" i="2"/>
  <c r="M89" i="2"/>
  <c r="G89" i="2"/>
  <c r="S87" i="2"/>
  <c r="G87" i="2"/>
  <c r="S86" i="2"/>
  <c r="G86" i="2"/>
  <c r="S85" i="2"/>
  <c r="G85" i="2"/>
  <c r="M84" i="2"/>
  <c r="G84" i="2"/>
  <c r="S82" i="2"/>
  <c r="M81" i="2"/>
  <c r="S80" i="2"/>
  <c r="M80" i="2"/>
  <c r="G80" i="2"/>
  <c r="S79" i="2"/>
  <c r="M79" i="2"/>
  <c r="N77" i="2" s="1"/>
  <c r="G79" i="2"/>
  <c r="M76" i="2"/>
  <c r="M75" i="2"/>
  <c r="M74" i="2"/>
  <c r="M73" i="2"/>
  <c r="S72" i="2"/>
  <c r="G72" i="2"/>
  <c r="S71" i="2"/>
  <c r="M71" i="2"/>
  <c r="G71" i="2"/>
  <c r="S70" i="2"/>
  <c r="M70" i="2"/>
  <c r="G70" i="2"/>
  <c r="M67" i="2"/>
  <c r="S66" i="2"/>
  <c r="M66" i="2"/>
  <c r="G66" i="2"/>
  <c r="S65" i="2"/>
  <c r="M65" i="2"/>
  <c r="G65" i="2"/>
  <c r="S64" i="2"/>
  <c r="M64" i="2"/>
  <c r="G64" i="2"/>
  <c r="S63" i="2"/>
  <c r="M63" i="2"/>
  <c r="G63" i="2"/>
  <c r="H62" i="2" s="1"/>
  <c r="M60" i="2"/>
  <c r="M57" i="2"/>
  <c r="M55" i="2"/>
  <c r="S53" i="2"/>
  <c r="S52" i="2"/>
  <c r="M52" i="2"/>
  <c r="S51" i="2"/>
  <c r="M51" i="2"/>
  <c r="G51" i="2"/>
  <c r="S50" i="2"/>
  <c r="M50" i="2"/>
  <c r="G50" i="2"/>
  <c r="S49" i="2"/>
  <c r="M49" i="2"/>
  <c r="G49" i="2"/>
  <c r="S48" i="2"/>
  <c r="T47" i="2" s="1"/>
  <c r="M48" i="2"/>
  <c r="G48" i="2"/>
  <c r="H47" i="2"/>
  <c r="S46" i="2"/>
  <c r="S45" i="2"/>
  <c r="S43" i="2"/>
  <c r="G43" i="2"/>
  <c r="S42" i="2"/>
  <c r="G42" i="2"/>
  <c r="S41" i="2"/>
  <c r="G41" i="2"/>
  <c r="S40" i="2"/>
  <c r="G40" i="2"/>
  <c r="S39" i="2"/>
  <c r="G39" i="2"/>
  <c r="H38" i="2" s="1"/>
  <c r="M37" i="2"/>
  <c r="M36" i="2"/>
  <c r="M35" i="2"/>
  <c r="S34" i="2"/>
  <c r="M34" i="2"/>
  <c r="G34" i="2"/>
  <c r="S33" i="2"/>
  <c r="M33" i="2"/>
  <c r="G33" i="2"/>
  <c r="S32" i="2"/>
  <c r="M32" i="2"/>
  <c r="N31" i="2" s="1"/>
  <c r="G32" i="2"/>
  <c r="M30" i="2"/>
  <c r="M29" i="2"/>
  <c r="M28" i="2"/>
  <c r="M27" i="2"/>
  <c r="M24" i="2"/>
  <c r="M23" i="2"/>
  <c r="M22" i="2"/>
  <c r="G22" i="2"/>
  <c r="S21" i="2"/>
  <c r="M21" i="2"/>
  <c r="G21" i="2"/>
  <c r="S20" i="2"/>
  <c r="G20" i="2"/>
  <c r="S19" i="2"/>
  <c r="G19" i="2"/>
  <c r="S18" i="2"/>
  <c r="G18" i="2"/>
  <c r="T12" i="2"/>
  <c r="U12" i="2" s="1"/>
  <c r="N12" i="2"/>
  <c r="O12" i="2" s="1"/>
  <c r="H12" i="2"/>
  <c r="I12" i="2" s="1"/>
  <c r="S130" i="1"/>
  <c r="S129" i="1"/>
  <c r="H17" i="2" l="1"/>
  <c r="M458" i="2"/>
  <c r="H69" i="2"/>
  <c r="N115" i="2"/>
  <c r="N128" i="2"/>
  <c r="H152" i="2"/>
  <c r="T204" i="2"/>
  <c r="N218" i="2"/>
  <c r="T344" i="2"/>
  <c r="H396" i="2"/>
  <c r="T443" i="2"/>
  <c r="T320" i="2"/>
  <c r="U244" i="2" s="1"/>
  <c r="I245" i="5"/>
  <c r="I246" i="5" s="1"/>
  <c r="I247" i="5" s="1"/>
  <c r="N17" i="2"/>
  <c r="H118" i="2"/>
  <c r="H199" i="2"/>
  <c r="H280" i="2"/>
  <c r="H358" i="2"/>
  <c r="U451" i="2"/>
  <c r="T17" i="2"/>
  <c r="N47" i="2"/>
  <c r="T62" i="2"/>
  <c r="H77" i="2"/>
  <c r="I61" i="2" s="1"/>
  <c r="N118" i="2"/>
  <c r="N213" i="2"/>
  <c r="H218" i="2"/>
  <c r="H245" i="2"/>
  <c r="N320" i="2"/>
  <c r="N358" i="2"/>
  <c r="N367" i="2"/>
  <c r="H373" i="2"/>
  <c r="N396" i="2"/>
  <c r="N407" i="2"/>
  <c r="N62" i="2"/>
  <c r="N146" i="2"/>
  <c r="H179" i="2"/>
  <c r="H367" i="2"/>
  <c r="H31" i="2"/>
  <c r="I16" i="2" s="1"/>
  <c r="N69" i="2"/>
  <c r="T152" i="2"/>
  <c r="T218" i="2"/>
  <c r="N245" i="2"/>
  <c r="O244" i="2" s="1"/>
  <c r="H351" i="2"/>
  <c r="N373" i="2"/>
  <c r="T407" i="2"/>
  <c r="N446" i="2"/>
  <c r="T433" i="2"/>
  <c r="T367" i="2"/>
  <c r="U343" i="2" s="1"/>
  <c r="T213" i="2"/>
  <c r="T179" i="2"/>
  <c r="T146" i="2"/>
  <c r="T118" i="2"/>
  <c r="T77" i="2"/>
  <c r="T69" i="2"/>
  <c r="T38" i="2"/>
  <c r="T31" i="2"/>
  <c r="U16" i="2" s="1"/>
  <c r="S458" i="2"/>
  <c r="I114" i="2"/>
  <c r="I343" i="2"/>
  <c r="U61" i="2"/>
  <c r="G458" i="2"/>
  <c r="H458" i="2"/>
  <c r="O61" i="2" l="1"/>
  <c r="O343" i="2"/>
  <c r="O114" i="2"/>
  <c r="N458" i="2"/>
  <c r="O16" i="2"/>
  <c r="O458" i="2" s="1"/>
  <c r="T458" i="2"/>
  <c r="I244" i="2"/>
  <c r="I458" i="2" s="1"/>
  <c r="U114" i="2"/>
  <c r="O460" i="2"/>
  <c r="O461" i="2"/>
  <c r="O462" i="2"/>
  <c r="U458" i="2"/>
  <c r="M402" i="1"/>
  <c r="S223" i="1"/>
  <c r="S33" i="1"/>
  <c r="M158" i="1"/>
  <c r="M207" i="1"/>
  <c r="M84" i="1"/>
  <c r="G116" i="1"/>
  <c r="H115" i="1" s="1"/>
  <c r="G121" i="1"/>
  <c r="G124" i="1"/>
  <c r="G154" i="1"/>
  <c r="G158" i="1"/>
  <c r="G181" i="1"/>
  <c r="G194" i="1"/>
  <c r="G201" i="1"/>
  <c r="G207" i="1"/>
  <c r="G230" i="1"/>
  <c r="G252" i="1"/>
  <c r="G260" i="1"/>
  <c r="G287" i="1"/>
  <c r="G314" i="1"/>
  <c r="G347" i="1"/>
  <c r="G354" i="1"/>
  <c r="G363" i="1"/>
  <c r="G370" i="1"/>
  <c r="G380" i="1"/>
  <c r="G382" i="1"/>
  <c r="G397" i="1"/>
  <c r="G398" i="1"/>
  <c r="G399" i="1"/>
  <c r="G411" i="1"/>
  <c r="G412" i="1"/>
  <c r="G231" i="1"/>
  <c r="S48" i="1"/>
  <c r="S49" i="1"/>
  <c r="S50" i="1"/>
  <c r="S51" i="1"/>
  <c r="S52" i="1"/>
  <c r="S53" i="1"/>
  <c r="S63" i="1"/>
  <c r="S64" i="1"/>
  <c r="S65" i="1"/>
  <c r="S66" i="1"/>
  <c r="S70" i="1"/>
  <c r="S71" i="1"/>
  <c r="S72" i="1"/>
  <c r="S79" i="1"/>
  <c r="S80" i="1"/>
  <c r="S82" i="1"/>
  <c r="S85" i="1"/>
  <c r="S86" i="1"/>
  <c r="S87" i="1"/>
  <c r="S89" i="1"/>
  <c r="S90" i="1"/>
  <c r="S91" i="1"/>
  <c r="S94" i="1"/>
  <c r="S95" i="1"/>
  <c r="S96" i="1"/>
  <c r="S99" i="1"/>
  <c r="S100" i="1"/>
  <c r="S101" i="1"/>
  <c r="S105" i="1"/>
  <c r="S116" i="1"/>
  <c r="T115" i="1" s="1"/>
  <c r="S119" i="1"/>
  <c r="S120" i="1"/>
  <c r="S121" i="1"/>
  <c r="S122" i="1"/>
  <c r="S123" i="1"/>
  <c r="S124" i="1"/>
  <c r="S127" i="1"/>
  <c r="T128" i="1"/>
  <c r="S147" i="1"/>
  <c r="S148" i="1"/>
  <c r="S149" i="1"/>
  <c r="S151" i="1"/>
  <c r="S153" i="1"/>
  <c r="S154" i="1"/>
  <c r="S155" i="1"/>
  <c r="S158" i="1"/>
  <c r="T157" i="1" s="1"/>
  <c r="S180" i="1"/>
  <c r="S181" i="1"/>
  <c r="S188" i="1"/>
  <c r="S189" i="1"/>
  <c r="S191" i="1"/>
  <c r="S194" i="1"/>
  <c r="S195" i="1"/>
  <c r="S200" i="1"/>
  <c r="T199" i="1" s="1"/>
  <c r="S205" i="1"/>
  <c r="S206" i="1"/>
  <c r="S207" i="1"/>
  <c r="S208" i="1"/>
  <c r="S209" i="1"/>
  <c r="S210" i="1"/>
  <c r="S211" i="1"/>
  <c r="S212" i="1"/>
  <c r="S214" i="1"/>
  <c r="S215" i="1"/>
  <c r="S216" i="1"/>
  <c r="S217" i="1"/>
  <c r="S219" i="1"/>
  <c r="S220" i="1"/>
  <c r="S221" i="1"/>
  <c r="S222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1" i="1"/>
  <c r="S242" i="1"/>
  <c r="S243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2" i="1"/>
  <c r="S283" i="1"/>
  <c r="S284" i="1"/>
  <c r="S285" i="1"/>
  <c r="S286" i="1"/>
  <c r="S287" i="1"/>
  <c r="S288" i="1"/>
  <c r="S289" i="1"/>
  <c r="S290" i="1"/>
  <c r="S293" i="1"/>
  <c r="S295" i="1"/>
  <c r="S296" i="1"/>
  <c r="S297" i="1"/>
  <c r="S298" i="1"/>
  <c r="S299" i="1"/>
  <c r="S301" i="1"/>
  <c r="S303" i="1"/>
  <c r="S304" i="1"/>
  <c r="S305" i="1"/>
  <c r="S306" i="1"/>
  <c r="S307" i="1"/>
  <c r="S308" i="1"/>
  <c r="S309" i="1"/>
  <c r="S311" i="1"/>
  <c r="S313" i="1"/>
  <c r="S314" i="1"/>
  <c r="S315" i="1"/>
  <c r="S318" i="1"/>
  <c r="S319" i="1"/>
  <c r="S334" i="1"/>
  <c r="S335" i="1"/>
  <c r="S336" i="1"/>
  <c r="S337" i="1"/>
  <c r="S338" i="1"/>
  <c r="S339" i="1"/>
  <c r="S340" i="1"/>
  <c r="S341" i="1"/>
  <c r="S342" i="1"/>
  <c r="S345" i="1"/>
  <c r="S346" i="1"/>
  <c r="S347" i="1"/>
  <c r="S348" i="1"/>
  <c r="S349" i="1"/>
  <c r="S350" i="1"/>
  <c r="S352" i="1"/>
  <c r="S353" i="1"/>
  <c r="S354" i="1"/>
  <c r="S355" i="1"/>
  <c r="S356" i="1"/>
  <c r="S359" i="1"/>
  <c r="S360" i="1"/>
  <c r="S361" i="1"/>
  <c r="S362" i="1"/>
  <c r="S363" i="1"/>
  <c r="S364" i="1"/>
  <c r="S365" i="1"/>
  <c r="S368" i="1"/>
  <c r="S369" i="1"/>
  <c r="S370" i="1"/>
  <c r="S372" i="1"/>
  <c r="S374" i="1"/>
  <c r="S378" i="1"/>
  <c r="S379" i="1"/>
  <c r="S381" i="1"/>
  <c r="S382" i="1"/>
  <c r="S390" i="1"/>
  <c r="S391" i="1"/>
  <c r="S392" i="1"/>
  <c r="S393" i="1"/>
  <c r="S394" i="1"/>
  <c r="S395" i="1"/>
  <c r="S397" i="1"/>
  <c r="S406" i="1"/>
  <c r="S411" i="1"/>
  <c r="S412" i="1"/>
  <c r="S413" i="1"/>
  <c r="S414" i="1"/>
  <c r="S415" i="1"/>
  <c r="S422" i="1"/>
  <c r="S423" i="1"/>
  <c r="S424" i="1"/>
  <c r="S426" i="1"/>
  <c r="S427" i="1"/>
  <c r="S428" i="1"/>
  <c r="S429" i="1"/>
  <c r="S431" i="1"/>
  <c r="S432" i="1"/>
  <c r="S434" i="1"/>
  <c r="S435" i="1"/>
  <c r="S436" i="1"/>
  <c r="S437" i="1"/>
  <c r="S438" i="1"/>
  <c r="S439" i="1"/>
  <c r="S440" i="1"/>
  <c r="S442" i="1"/>
  <c r="T441" i="1" s="1"/>
  <c r="S444" i="1"/>
  <c r="S445" i="1"/>
  <c r="S446" i="1"/>
  <c r="S452" i="1"/>
  <c r="S453" i="1"/>
  <c r="S454" i="1"/>
  <c r="S40" i="1"/>
  <c r="S41" i="1"/>
  <c r="S42" i="1"/>
  <c r="S43" i="1"/>
  <c r="S45" i="1"/>
  <c r="S46" i="1"/>
  <c r="S39" i="1"/>
  <c r="S34" i="1"/>
  <c r="S32" i="1"/>
  <c r="G310" i="1"/>
  <c r="S19" i="1"/>
  <c r="S20" i="1"/>
  <c r="S21" i="1"/>
  <c r="S18" i="1"/>
  <c r="T443" i="1" l="1"/>
  <c r="T396" i="1"/>
  <c r="T47" i="1"/>
  <c r="H407" i="1"/>
  <c r="I461" i="2"/>
  <c r="I460" i="2"/>
  <c r="I462" i="2"/>
  <c r="T240" i="1"/>
  <c r="T62" i="1"/>
  <c r="T31" i="1"/>
  <c r="T425" i="1"/>
  <c r="U461" i="2"/>
  <c r="U460" i="2"/>
  <c r="O463" i="2"/>
  <c r="O464" i="2" s="1"/>
  <c r="I463" i="2"/>
  <c r="T451" i="1"/>
  <c r="U451" i="1" s="1"/>
  <c r="T433" i="1"/>
  <c r="T373" i="1"/>
  <c r="T358" i="1"/>
  <c r="T344" i="1"/>
  <c r="T320" i="1"/>
  <c r="T246" i="1"/>
  <c r="T218" i="1"/>
  <c r="T213" i="1"/>
  <c r="T204" i="1"/>
  <c r="T179" i="1"/>
  <c r="T69" i="1"/>
  <c r="T118" i="1"/>
  <c r="T77" i="1"/>
  <c r="S458" i="1"/>
  <c r="T430" i="1"/>
  <c r="T38" i="1"/>
  <c r="T367" i="1"/>
  <c r="T351" i="1"/>
  <c r="T280" i="1"/>
  <c r="T152" i="1"/>
  <c r="T146" i="1"/>
  <c r="H396" i="1"/>
  <c r="T407" i="1"/>
  <c r="T17" i="1"/>
  <c r="M367" i="1"/>
  <c r="M368" i="1"/>
  <c r="M369" i="1"/>
  <c r="M370" i="1"/>
  <c r="M371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6" i="1"/>
  <c r="M397" i="1"/>
  <c r="M398" i="1"/>
  <c r="M399" i="1"/>
  <c r="M400" i="1"/>
  <c r="M401" i="1"/>
  <c r="M403" i="1"/>
  <c r="M404" i="1"/>
  <c r="M405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46" i="1"/>
  <c r="M447" i="1"/>
  <c r="M448" i="1"/>
  <c r="M449" i="1"/>
  <c r="M450" i="1"/>
  <c r="M451" i="1"/>
  <c r="M452" i="1"/>
  <c r="M453" i="1"/>
  <c r="M454" i="1"/>
  <c r="M455" i="1"/>
  <c r="M456" i="1"/>
  <c r="M360" i="1"/>
  <c r="M361" i="1"/>
  <c r="M362" i="1"/>
  <c r="M363" i="1"/>
  <c r="M364" i="1"/>
  <c r="M365" i="1"/>
  <c r="M366" i="1"/>
  <c r="M359" i="1"/>
  <c r="M353" i="1"/>
  <c r="M354" i="1"/>
  <c r="M355" i="1"/>
  <c r="M356" i="1"/>
  <c r="M357" i="1"/>
  <c r="M352" i="1"/>
  <c r="M345" i="1"/>
  <c r="N344" i="1" s="1"/>
  <c r="M332" i="1"/>
  <c r="M333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19" i="1"/>
  <c r="M318" i="1"/>
  <c r="M313" i="1"/>
  <c r="M314" i="1"/>
  <c r="M315" i="1"/>
  <c r="M316" i="1"/>
  <c r="M311" i="1"/>
  <c r="M296" i="1"/>
  <c r="M297" i="1"/>
  <c r="M298" i="1"/>
  <c r="M299" i="1"/>
  <c r="M300" i="1"/>
  <c r="M295" i="1"/>
  <c r="M288" i="1"/>
  <c r="M289" i="1"/>
  <c r="M290" i="1"/>
  <c r="M291" i="1"/>
  <c r="M292" i="1"/>
  <c r="M283" i="1"/>
  <c r="M284" i="1"/>
  <c r="M285" i="1"/>
  <c r="M286" i="1"/>
  <c r="M282" i="1"/>
  <c r="M279" i="1"/>
  <c r="M278" i="1"/>
  <c r="M275" i="1"/>
  <c r="M276" i="1"/>
  <c r="M274" i="1"/>
  <c r="M252" i="1"/>
  <c r="M253" i="1"/>
  <c r="M254" i="1"/>
  <c r="M255" i="1"/>
  <c r="M251" i="1"/>
  <c r="M248" i="1"/>
  <c r="M247" i="1"/>
  <c r="M238" i="1"/>
  <c r="M234" i="1"/>
  <c r="M235" i="1"/>
  <c r="M236" i="1"/>
  <c r="M237" i="1"/>
  <c r="M233" i="1"/>
  <c r="M226" i="1"/>
  <c r="M225" i="1"/>
  <c r="M224" i="1"/>
  <c r="M223" i="1"/>
  <c r="M219" i="1"/>
  <c r="M214" i="1"/>
  <c r="M215" i="1"/>
  <c r="M216" i="1"/>
  <c r="M217" i="1"/>
  <c r="M209" i="1"/>
  <c r="M210" i="1"/>
  <c r="M211" i="1"/>
  <c r="M208" i="1"/>
  <c r="M203" i="1"/>
  <c r="M200" i="1"/>
  <c r="N199" i="1" s="1"/>
  <c r="M197" i="1"/>
  <c r="M198" i="1"/>
  <c r="M196" i="1"/>
  <c r="M189" i="1"/>
  <c r="M188" i="1"/>
  <c r="M178" i="1"/>
  <c r="N157" i="1" s="1"/>
  <c r="M154" i="1"/>
  <c r="M155" i="1"/>
  <c r="M156" i="1"/>
  <c r="M153" i="1"/>
  <c r="M149" i="1"/>
  <c r="M150" i="1"/>
  <c r="M148" i="1"/>
  <c r="M142" i="1"/>
  <c r="M143" i="1"/>
  <c r="M144" i="1"/>
  <c r="M145" i="1"/>
  <c r="M141" i="1"/>
  <c r="M140" i="1"/>
  <c r="M129" i="1"/>
  <c r="M120" i="1"/>
  <c r="M121" i="1"/>
  <c r="M122" i="1"/>
  <c r="M124" i="1"/>
  <c r="M125" i="1"/>
  <c r="M126" i="1"/>
  <c r="M119" i="1"/>
  <c r="M117" i="1"/>
  <c r="M116" i="1"/>
  <c r="M108" i="1"/>
  <c r="M109" i="1"/>
  <c r="M110" i="1"/>
  <c r="M111" i="1"/>
  <c r="M112" i="1"/>
  <c r="M113" i="1"/>
  <c r="M107" i="1"/>
  <c r="M105" i="1"/>
  <c r="M100" i="1"/>
  <c r="M101" i="1"/>
  <c r="M102" i="1"/>
  <c r="M103" i="1"/>
  <c r="M99" i="1"/>
  <c r="M95" i="1"/>
  <c r="M96" i="1"/>
  <c r="M97" i="1"/>
  <c r="M94" i="1"/>
  <c r="M90" i="1"/>
  <c r="M91" i="1"/>
  <c r="M92" i="1"/>
  <c r="M89" i="1"/>
  <c r="M81" i="1"/>
  <c r="M74" i="1"/>
  <c r="M75" i="1"/>
  <c r="M76" i="1"/>
  <c r="M73" i="1"/>
  <c r="M80" i="1"/>
  <c r="M79" i="1"/>
  <c r="M71" i="1"/>
  <c r="M70" i="1"/>
  <c r="M64" i="1"/>
  <c r="M65" i="1"/>
  <c r="M66" i="1"/>
  <c r="M67" i="1"/>
  <c r="M63" i="1"/>
  <c r="M60" i="1"/>
  <c r="M57" i="1"/>
  <c r="M55" i="1"/>
  <c r="M49" i="1"/>
  <c r="M50" i="1"/>
  <c r="M51" i="1"/>
  <c r="M52" i="1"/>
  <c r="M48" i="1"/>
  <c r="N47" i="1" s="1"/>
  <c r="M32" i="1"/>
  <c r="M33" i="1"/>
  <c r="M34" i="1"/>
  <c r="M35" i="1"/>
  <c r="M36" i="1"/>
  <c r="M37" i="1"/>
  <c r="M22" i="1"/>
  <c r="M23" i="1"/>
  <c r="M24" i="1"/>
  <c r="M27" i="1"/>
  <c r="M28" i="1"/>
  <c r="M29" i="1"/>
  <c r="M30" i="1"/>
  <c r="M21" i="1"/>
  <c r="G279" i="1"/>
  <c r="G280" i="1"/>
  <c r="G281" i="1"/>
  <c r="G282" i="1"/>
  <c r="G283" i="1"/>
  <c r="G284" i="1"/>
  <c r="G285" i="1"/>
  <c r="G286" i="1"/>
  <c r="G288" i="1"/>
  <c r="G294" i="1"/>
  <c r="G295" i="1"/>
  <c r="G296" i="1"/>
  <c r="G297" i="1"/>
  <c r="G298" i="1"/>
  <c r="G302" i="1"/>
  <c r="G303" i="1"/>
  <c r="G304" i="1"/>
  <c r="G305" i="1"/>
  <c r="G306" i="1"/>
  <c r="G307" i="1"/>
  <c r="G311" i="1"/>
  <c r="G312" i="1"/>
  <c r="G313" i="1"/>
  <c r="G315" i="1"/>
  <c r="G317" i="1"/>
  <c r="G318" i="1"/>
  <c r="G319" i="1"/>
  <c r="G343" i="1"/>
  <c r="G344" i="1"/>
  <c r="G345" i="1"/>
  <c r="G346" i="1"/>
  <c r="G351" i="1"/>
  <c r="G352" i="1"/>
  <c r="G353" i="1"/>
  <c r="G355" i="1"/>
  <c r="G356" i="1"/>
  <c r="G358" i="1"/>
  <c r="G359" i="1"/>
  <c r="G360" i="1"/>
  <c r="G361" i="1"/>
  <c r="G362" i="1"/>
  <c r="G364" i="1"/>
  <c r="G365" i="1"/>
  <c r="G367" i="1"/>
  <c r="G368" i="1"/>
  <c r="G369" i="1"/>
  <c r="G373" i="1"/>
  <c r="G374" i="1"/>
  <c r="G375" i="1"/>
  <c r="G376" i="1"/>
  <c r="G377" i="1"/>
  <c r="G378" i="1"/>
  <c r="G379" i="1"/>
  <c r="G381" i="1"/>
  <c r="G396" i="1"/>
  <c r="G407" i="1"/>
  <c r="G250" i="1"/>
  <c r="G251" i="1"/>
  <c r="G253" i="1"/>
  <c r="G256" i="1"/>
  <c r="G257" i="1"/>
  <c r="G258" i="1"/>
  <c r="G259" i="1"/>
  <c r="G261" i="1"/>
  <c r="G262" i="1"/>
  <c r="G263" i="1"/>
  <c r="G264" i="1"/>
  <c r="G265" i="1"/>
  <c r="G273" i="1"/>
  <c r="G274" i="1"/>
  <c r="G275" i="1"/>
  <c r="G276" i="1"/>
  <c r="G277" i="1"/>
  <c r="G278" i="1"/>
  <c r="G247" i="1"/>
  <c r="G224" i="1"/>
  <c r="G223" i="1"/>
  <c r="G214" i="1"/>
  <c r="G219" i="1"/>
  <c r="G215" i="1"/>
  <c r="G216" i="1"/>
  <c r="G217" i="1"/>
  <c r="H204" i="1"/>
  <c r="G202" i="1"/>
  <c r="G200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5" i="1"/>
  <c r="G180" i="1"/>
  <c r="H157" i="1"/>
  <c r="G155" i="1"/>
  <c r="G153" i="1"/>
  <c r="G149" i="1"/>
  <c r="G148" i="1"/>
  <c r="G129" i="1"/>
  <c r="H128" i="1" s="1"/>
  <c r="G120" i="1"/>
  <c r="G122" i="1"/>
  <c r="G119" i="1"/>
  <c r="G79" i="1"/>
  <c r="G90" i="1"/>
  <c r="G91" i="1"/>
  <c r="G94" i="1"/>
  <c r="G95" i="1"/>
  <c r="G96" i="1"/>
  <c r="G99" i="1"/>
  <c r="G100" i="1"/>
  <c r="G101" i="1"/>
  <c r="G105" i="1"/>
  <c r="G89" i="1"/>
  <c r="G85" i="1"/>
  <c r="G86" i="1"/>
  <c r="G87" i="1"/>
  <c r="G84" i="1"/>
  <c r="G80" i="1"/>
  <c r="G72" i="1"/>
  <c r="G71" i="1"/>
  <c r="G70" i="1"/>
  <c r="G64" i="1"/>
  <c r="G65" i="1"/>
  <c r="G66" i="1"/>
  <c r="G63" i="1"/>
  <c r="G49" i="1"/>
  <c r="G50" i="1"/>
  <c r="G51" i="1"/>
  <c r="G48" i="1"/>
  <c r="G39" i="1"/>
  <c r="G40" i="1"/>
  <c r="G41" i="1"/>
  <c r="G42" i="1"/>
  <c r="G43" i="1"/>
  <c r="G33" i="1"/>
  <c r="G34" i="1"/>
  <c r="G32" i="1"/>
  <c r="G19" i="1"/>
  <c r="G20" i="1"/>
  <c r="G21" i="1"/>
  <c r="G22" i="1"/>
  <c r="G18" i="1"/>
  <c r="T12" i="1"/>
  <c r="U12" i="1" s="1"/>
  <c r="N12" i="1"/>
  <c r="O12" i="1" s="1"/>
  <c r="N204" i="1" l="1"/>
  <c r="U244" i="1"/>
  <c r="I464" i="2"/>
  <c r="H31" i="1"/>
  <c r="H47" i="1"/>
  <c r="H69" i="1"/>
  <c r="H179" i="1"/>
  <c r="H218" i="1"/>
  <c r="H245" i="1"/>
  <c r="U61" i="1"/>
  <c r="U114" i="1"/>
  <c r="U462" i="2"/>
  <c r="U463" i="2" s="1"/>
  <c r="U464" i="2" s="1"/>
  <c r="U16" i="1"/>
  <c r="H199" i="1"/>
  <c r="H367" i="1"/>
  <c r="N373" i="1"/>
  <c r="U343" i="1"/>
  <c r="N152" i="1"/>
  <c r="N218" i="1"/>
  <c r="N446" i="1"/>
  <c r="M458" i="1"/>
  <c r="H358" i="1"/>
  <c r="H344" i="1"/>
  <c r="N31" i="1"/>
  <c r="N77" i="1"/>
  <c r="N115" i="1"/>
  <c r="N146" i="1"/>
  <c r="N179" i="1"/>
  <c r="N351" i="1"/>
  <c r="N396" i="1"/>
  <c r="N320" i="1"/>
  <c r="N407" i="1"/>
  <c r="H77" i="1"/>
  <c r="H351" i="1"/>
  <c r="N62" i="1"/>
  <c r="N128" i="1"/>
  <c r="H17" i="1"/>
  <c r="G458" i="1"/>
  <c r="H118" i="1"/>
  <c r="H373" i="1"/>
  <c r="H280" i="1"/>
  <c r="I244" i="1" s="1"/>
  <c r="N17" i="1"/>
  <c r="O16" i="1" s="1"/>
  <c r="N69" i="1"/>
  <c r="N118" i="1"/>
  <c r="N213" i="1"/>
  <c r="N245" i="1"/>
  <c r="N280" i="1"/>
  <c r="N358" i="1"/>
  <c r="N451" i="1"/>
  <c r="O451" i="1" s="1"/>
  <c r="N367" i="1"/>
  <c r="T458" i="1"/>
  <c r="H62" i="1"/>
  <c r="H152" i="1"/>
  <c r="H38" i="1"/>
  <c r="H213" i="1"/>
  <c r="I114" i="1" l="1"/>
  <c r="U458" i="1"/>
  <c r="U460" i="1" s="1"/>
  <c r="I61" i="1"/>
  <c r="O343" i="1"/>
  <c r="N458" i="1"/>
  <c r="O244" i="1"/>
  <c r="I343" i="1"/>
  <c r="O114" i="1"/>
  <c r="I16" i="1"/>
  <c r="O61" i="1"/>
  <c r="U461" i="1" l="1"/>
  <c r="U462" i="1" s="1"/>
  <c r="U463" i="1" s="1"/>
  <c r="U464" i="1" s="1"/>
  <c r="O458" i="1"/>
  <c r="O461" i="1" s="1"/>
  <c r="O460" i="1" l="1"/>
  <c r="O462" i="1" s="1"/>
  <c r="O463" i="1" s="1"/>
  <c r="O464" i="1" s="1"/>
  <c r="H12" i="1" l="1"/>
  <c r="H458" i="1" s="1"/>
  <c r="I12" i="1" l="1"/>
  <c r="I458" i="1" s="1"/>
  <c r="I461" i="1" l="1"/>
  <c r="I460" i="1"/>
  <c r="I462" i="1" l="1"/>
  <c r="I463" i="1" s="1"/>
  <c r="I4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LEON. LIZBETH</author>
    <author>USER</author>
  </authors>
  <commentList>
    <comment ref="J3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se considera en el item 02.05</t>
        </r>
      </text>
    </comment>
    <comment ref="H4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32940.61</t>
        </r>
      </text>
    </comment>
    <comment ref="S54" authorId="1" shapeId="0" xr:uid="{A80C93BA-F996-498D-9E9F-CA499253E75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BIOSEGURIDAD </t>
        </r>
      </text>
    </comment>
    <comment ref="H7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149226.45</t>
        </r>
      </text>
    </comment>
    <comment ref="P8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corrido 1y 2</t>
        </r>
      </text>
    </comment>
    <comment ref="H1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61774.86</t>
        </r>
      </text>
    </comment>
    <comment ref="C13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no se considera trabajos exteriores</t>
        </r>
      </text>
    </comment>
    <comment ref="D20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ML CONKRETO
</t>
        </r>
      </text>
    </comment>
    <comment ref="P22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TEMPORIZADA BAÑO DE AULAS ECOPOWER SENSORIZADA MODELO HELIX</t>
        </r>
      </text>
    </comment>
    <comment ref="P29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es ventilacion no empotrado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LEON. LIZBETH</author>
    <author>USER</author>
  </authors>
  <commentList>
    <comment ref="J38" authorId="0" shapeId="0" xr:uid="{96311FD9-4A67-4924-9CFA-8ED58B77CBCD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se considera en el item 02.05</t>
        </r>
      </text>
    </comment>
    <comment ref="H47" authorId="0" shapeId="0" xr:uid="{E5FF5CD5-D30F-4E98-AEB4-EF87C76B119E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32940.61</t>
        </r>
      </text>
    </comment>
    <comment ref="S54" authorId="1" shapeId="0" xr:uid="{F4589BE6-24BF-49A4-8FA7-12ED71C5A40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BIOSEGURIDAD </t>
        </r>
      </text>
    </comment>
    <comment ref="H77" authorId="0" shapeId="0" xr:uid="{2B3FA368-CA8D-4AA0-AA12-B9354181B40B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149226.45</t>
        </r>
      </text>
    </comment>
    <comment ref="P86" authorId="0" shapeId="0" xr:uid="{E27EAEBD-C360-4135-83E0-585EBE941355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corrido 1y 2</t>
        </r>
      </text>
    </comment>
    <comment ref="H115" authorId="0" shapeId="0" xr:uid="{4B59E2C2-6308-4EB0-BEF8-D98D4F37B9D6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61774.86</t>
        </r>
      </text>
    </comment>
    <comment ref="C132" authorId="0" shapeId="0" xr:uid="{553AD7F9-92D3-4B63-B16D-9087B6612E24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no se considera trabajos exteriores</t>
        </r>
      </text>
    </comment>
    <comment ref="D206" authorId="0" shapeId="0" xr:uid="{57514799-64C1-42AA-8564-BFDFE3527459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ML CONKRETO
</t>
        </r>
      </text>
    </comment>
    <comment ref="P223" authorId="0" shapeId="0" xr:uid="{58E9E3A7-4E3A-493D-A8B0-A6099251AABF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TEMPORIZADA BAÑO DE AULAS ECOPOWER SENSORIZADA MODELO HELIX</t>
        </r>
      </text>
    </comment>
    <comment ref="P299" authorId="0" shapeId="0" xr:uid="{94A42591-BCF8-462E-9C50-23F31D43DEB5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es ventilacion no empotrado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LEON. LIZBETH</author>
  </authors>
  <commentList>
    <comment ref="H78" authorId="0" shapeId="0" xr:uid="{11A04BFE-437A-4F8A-A6EF-F3156F16553F}">
      <text>
        <r>
          <rPr>
            <b/>
            <sz val="9"/>
            <color indexed="81"/>
            <rFont val="Tahoma"/>
            <family val="2"/>
          </rPr>
          <t>LEON. LIZBETH:</t>
        </r>
        <r>
          <rPr>
            <sz val="9"/>
            <color indexed="81"/>
            <rFont val="Tahoma"/>
            <family val="2"/>
          </rPr>
          <t xml:space="preserve">
61774.86</t>
        </r>
      </text>
    </comment>
  </commentList>
</comments>
</file>

<file path=xl/sharedStrings.xml><?xml version="1.0" encoding="utf-8"?>
<sst xmlns="http://schemas.openxmlformats.org/spreadsheetml/2006/main" count="3890" uniqueCount="900">
  <si>
    <t>PROYECTO</t>
  </si>
  <si>
    <t xml:space="preserve">AULAS DE NURSERY </t>
  </si>
  <si>
    <t>Promotor:</t>
  </si>
  <si>
    <t>Cooperativa de Servicios Educativos Abraham Lincoln Ltda.</t>
  </si>
  <si>
    <t xml:space="preserve">Fecha: </t>
  </si>
  <si>
    <t>PRESUPUESTO 1ERA ETAPA DEL PROYECTO</t>
  </si>
  <si>
    <t>ING. MARROQUIN</t>
  </si>
  <si>
    <t xml:space="preserve">ING. BACA </t>
  </si>
  <si>
    <t>INGENIERÍA Y CONSTRUCCIOÓN GM SAC</t>
  </si>
  <si>
    <t>CONSTRUCTORA RF SAC</t>
  </si>
  <si>
    <t xml:space="preserve">CONKRETO INGENIERIA Y CONSTRUCCION </t>
  </si>
  <si>
    <t>PLANTILLA ESTANDAR DE PRESUPUESTO PARA CONTRATISTAS</t>
  </si>
  <si>
    <t>Und.</t>
  </si>
  <si>
    <t>Metrado</t>
  </si>
  <si>
    <t>Precio Unitario</t>
  </si>
  <si>
    <t>Parcial</t>
  </si>
  <si>
    <t>Total</t>
  </si>
  <si>
    <t>01.00.00</t>
  </si>
  <si>
    <t>GESTION DOCUMENTARIA</t>
  </si>
  <si>
    <t>01.01.00</t>
  </si>
  <si>
    <t>GESTIÓN DOCUMENTARIA Y COORDINACIÓN CON EL MUNICIPALIDAD (ELABORACIÓN DE EXPEDIENTE TÉCNICO: ARQUITECTURA, INST. ELÉCTRICAS, SISTEMA DE DETECCIÓN DE INCENDIOS Y ALARMA, TODO DEBIDAMENTE FIRMADO POR PROFESIONAL HABILITADO)</t>
  </si>
  <si>
    <t>glb</t>
  </si>
  <si>
    <t>01.02.00</t>
  </si>
  <si>
    <t>TRAMITE DE LICENCIA DE OBRA (Derechos pagados por el colegio)</t>
  </si>
  <si>
    <t>01.03.00</t>
  </si>
  <si>
    <t>TRAMITE DE EXPEDIENTE CERTIFICADO INSPECCIÓN TECNICA</t>
  </si>
  <si>
    <t>02.00.00</t>
  </si>
  <si>
    <t>PROVISIONALES Y PRELIMINARES</t>
  </si>
  <si>
    <t>02.01.00</t>
  </si>
  <si>
    <t>OBRAS PROVISIONALES</t>
  </si>
  <si>
    <t>02.01.01</t>
  </si>
  <si>
    <t xml:space="preserve">CASETA PARA OFICINA Y ALMACEN DE CONTRATISTA </t>
  </si>
  <si>
    <t>m2</t>
  </si>
  <si>
    <t>02.01.02</t>
  </si>
  <si>
    <t>INSTALACIONES ELECTRICAS PROVISIONALES (incluye pago de consumo)</t>
  </si>
  <si>
    <t>no va</t>
  </si>
  <si>
    <t>mes</t>
  </si>
  <si>
    <t>no va, lo pone el colegio</t>
  </si>
  <si>
    <t>02.01.03</t>
  </si>
  <si>
    <t>INSTALACIONES SANITARIAS  PROVISIONALES (incluye pago de consumo)</t>
  </si>
  <si>
    <t>02.01.04</t>
  </si>
  <si>
    <t>CERCO PROVISIONAL BASTIDOR DE MADERA Y TRIPLAY (no va)</t>
  </si>
  <si>
    <t xml:space="preserve">para que lo quiere </t>
  </si>
  <si>
    <t xml:space="preserve">no deberia haber </t>
  </si>
  <si>
    <t>02.01.05</t>
  </si>
  <si>
    <t>SCTR  PARA PERSONAL DE OBRA</t>
  </si>
  <si>
    <t>IMPLEMENTACIÓN DE OFICINAS DE RESIDENCIA (INCLUYE MOBILIARIO)</t>
  </si>
  <si>
    <t>ALMACEN DE OBRA</t>
  </si>
  <si>
    <t>OFICINAS DE SUPERVISIÓN (INCLUYE MOBILIARIO) - POR CLIENTE.</t>
  </si>
  <si>
    <t>IMPLEMENTACIÓN COMEDOR PARA PERSONAL DE OBRA - NO SE CONSIDERA</t>
  </si>
  <si>
    <t>VESTUARIO DE OBRA  - Se utilizaran las instalaciones del Cliente.</t>
  </si>
  <si>
    <t>BAÑO PROVISIONAL PARA PERSONAL OBRERO (4 UND)</t>
  </si>
  <si>
    <t>ANDAMIOS PROVISIONALES PARA TRABAJOS EN INTERIORES</t>
  </si>
  <si>
    <t>CONEXIONES ELÉCTRICAS PROVISIONALES</t>
  </si>
  <si>
    <t>bajar</t>
  </si>
  <si>
    <t>02.02.00</t>
  </si>
  <si>
    <t>TRABAJOS PRELIMINARES</t>
  </si>
  <si>
    <t>02.02.01</t>
  </si>
  <si>
    <t>MOVILIZACION Y DES. DE EQUIPOS, HERRAMIENTAS Y MATERIALES</t>
  </si>
  <si>
    <t>02.02.02</t>
  </si>
  <si>
    <t>TRAZO Y REPLANTEO DURANTE LA OBRA</t>
  </si>
  <si>
    <t xml:space="preserve">muy bajo </t>
  </si>
  <si>
    <t>ok</t>
  </si>
  <si>
    <t>precio elevado</t>
  </si>
  <si>
    <t>02.02.03</t>
  </si>
  <si>
    <t>ACARREO INTERNO DE EQUIPOS Y MATERIALES</t>
  </si>
  <si>
    <t>02.02.04</t>
  </si>
  <si>
    <t xml:space="preserve">LIMPIEZA PERMANENTE EN OBRA </t>
  </si>
  <si>
    <t>02.02.06</t>
  </si>
  <si>
    <t xml:space="preserve">TRANSPORTE HORIZONTAL MANUAL DE HERRAMIENTAS MANUALES </t>
  </si>
  <si>
    <t>02.02.07</t>
  </si>
  <si>
    <t xml:space="preserve">PROTECCION DE PISOS, PAREDES, PUERTAS Y VENTANAS EN ZONAS A TRANSITAR </t>
  </si>
  <si>
    <t>02.03.00</t>
  </si>
  <si>
    <t>SEGURIDAD E HIGIENE INDUSTRIAL</t>
  </si>
  <si>
    <t>02.03.01</t>
  </si>
  <si>
    <t>ELEMENTOS DE PROTECCION INDIVIDUAL</t>
  </si>
  <si>
    <t>und</t>
  </si>
  <si>
    <t>02.03.02</t>
  </si>
  <si>
    <t>ELEMENTOS DE PROTECCION COLECTIVA Y SEÑALIZACION DE OBRA</t>
  </si>
  <si>
    <t>02.03.03</t>
  </si>
  <si>
    <t>LIMPIEZA Y ELIMINACION PERIODICA DE DESMONTE</t>
  </si>
  <si>
    <t>m3</t>
  </si>
  <si>
    <t>02.03.04</t>
  </si>
  <si>
    <t>LIMPIEZA  FINAL PARA ENTREGA DE OBRA</t>
  </si>
  <si>
    <t>02.03.05</t>
  </si>
  <si>
    <t>PAZ LABORAL</t>
  </si>
  <si>
    <t>ingresar en gastos generales</t>
  </si>
  <si>
    <t>GUARDIANIA PERMANENTE - 24 HORAS</t>
  </si>
  <si>
    <t>ANDAMIOS</t>
  </si>
  <si>
    <t>BAÑOS PORTÁTILES STAFF Y OBREROS</t>
  </si>
  <si>
    <t xml:space="preserve">no deberia tenemos baños </t>
  </si>
  <si>
    <t xml:space="preserve">dar los baños de losp rofesores </t>
  </si>
  <si>
    <t>02.04.00</t>
  </si>
  <si>
    <t>DESMONTAJE Y DEMOLICIONES</t>
  </si>
  <si>
    <t>02.04.01</t>
  </si>
  <si>
    <t>DEMOLICIÓN DE ELEMENTOS DE LOSA DE CONCRETO ARMADO</t>
  </si>
  <si>
    <t>02.04.02</t>
  </si>
  <si>
    <t>DEMOLICIÓN DE ELEMENTOS DE CONCRETO ARMADO</t>
  </si>
  <si>
    <t>bajar precio</t>
  </si>
  <si>
    <t>02.04.03</t>
  </si>
  <si>
    <t>DESMONTAJE DE TABIQUES LIGEROS (DRYWALL TODO TIPO, TRIPLAY, MADERA, VIDRIOS O SIMILARES) INCLUYE PUERTAS, VENTANAS, ELEMENTOS METALICOS, ARTEFACTOR ELECTRICOS, APARATOS SANITARIOS,</t>
  </si>
  <si>
    <t>02.04.04</t>
  </si>
  <si>
    <t>DESMONTAJE DE TECHOS DE MADERA</t>
  </si>
  <si>
    <t>02.04.05</t>
  </si>
  <si>
    <t>ELIMINACION DE MATERIAL EXCEDENTE</t>
  </si>
  <si>
    <t>DEMOLICIÓN DE ELEMENTOS DE ALBAÑILERIA</t>
  </si>
  <si>
    <t>PLAN SSOMA / PLAN COVID 19 / PLAN DE CALIDAD</t>
  </si>
  <si>
    <t>GASTOS GENERALES</t>
  </si>
  <si>
    <t xml:space="preserve"> </t>
  </si>
  <si>
    <t>SEÑALIZACIONES, DELIMITACIONES DE OBRA</t>
  </si>
  <si>
    <t>CAPACITACIÓN EN SEGURIDAD Y SALUD</t>
  </si>
  <si>
    <t>PRUEBAS Y ENSAYOS DE LABORATORIO - PLAN DE CALIDAD</t>
  </si>
  <si>
    <t>EPPS DE PERSONAL DE OBRA</t>
  </si>
  <si>
    <t>IMPLEMENTACIÓN DE PLAN SSOMA</t>
  </si>
  <si>
    <t>IMPLEMENTACIÓN DE PLAN COVID 19.</t>
  </si>
  <si>
    <t>03.00.00</t>
  </si>
  <si>
    <t>ESTRUCTURAS</t>
  </si>
  <si>
    <t>03.01.00</t>
  </si>
  <si>
    <t>MOVIMIENTO DE TIERRAS</t>
  </si>
  <si>
    <t>03.01.01</t>
  </si>
  <si>
    <t>EXCAVACION PARA CIMENTACIONES</t>
  </si>
  <si>
    <t>03.01.02</t>
  </si>
  <si>
    <t>REFINE NIVEL Y COMPACTACION MANUAL</t>
  </si>
  <si>
    <t>03.01.03</t>
  </si>
  <si>
    <t>ACARREO INTERNO DE MATERIAL EXCEDENTE</t>
  </si>
  <si>
    <t>Glb</t>
  </si>
  <si>
    <t>03.01.04</t>
  </si>
  <si>
    <t>03.01.05</t>
  </si>
  <si>
    <t xml:space="preserve">RELLENO CON MATERIAL PROPIO COMPACTADO </t>
  </si>
  <si>
    <t>a que vas hacer relleno ?</t>
  </si>
  <si>
    <t>03.02.00</t>
  </si>
  <si>
    <t>OBRAS DE CONCRETO SIMPLE</t>
  </si>
  <si>
    <t>03.02.02</t>
  </si>
  <si>
    <t>CIMENTACION POBRE, FALSO PISO Y BASES DE CONCRETO POBRE</t>
  </si>
  <si>
    <t>03.02.02.01</t>
  </si>
  <si>
    <t>CONCRETO CICLOPEO T.I. C:H 1:10 + 30%P.G. PARA CIMIENTOS CORRIDOS, EQUIVALENTE A f´c 100kg/cm2 (SEGÚN PLANO E01)</t>
  </si>
  <si>
    <t>03.02.02.02</t>
  </si>
  <si>
    <t>CONCRETO CICLOPEO T.I. C:H 1:10 PARA FALSOPISO E=0.10M (PISO EXTERIOR, SSHH, AULAS)</t>
  </si>
  <si>
    <t>03.02.02.03</t>
  </si>
  <si>
    <t>SARDINEL DE CONCRETO - H: 0.10 mts PARA DUCHAS</t>
  </si>
  <si>
    <t>ml</t>
  </si>
  <si>
    <t>03.02.02.04</t>
  </si>
  <si>
    <t>ENCOFRADO Y DESENCOFRADO - FALSO PISO</t>
  </si>
  <si>
    <t>03.02.02.05</t>
  </si>
  <si>
    <t>CONCRETO F'C=210KG/CM2 - SOBRECIMIENTO</t>
  </si>
  <si>
    <t>03.02.02.06</t>
  </si>
  <si>
    <t>ENCOFRADO Y DESENCOFRADO - SOBRECIMIENTO</t>
  </si>
  <si>
    <t>03.02.02.07</t>
  </si>
  <si>
    <t>CURADO DE CONCRETO CON MEMBRANA</t>
  </si>
  <si>
    <t>03.03.00</t>
  </si>
  <si>
    <t>OBRAS DE CONCRETO ARMADO</t>
  </si>
  <si>
    <t>03.03.01</t>
  </si>
  <si>
    <t>VIGAS DE CIMENTACIÓN</t>
  </si>
  <si>
    <t>03.03.01.01</t>
  </si>
  <si>
    <t>CONCRETO PREMEZCLADO T.I. F'C=210KG/CM2 PARA VIGAS DE CIMENTACIÓN</t>
  </si>
  <si>
    <t>03.03.01.02</t>
  </si>
  <si>
    <t>HABILITACION Y COLOCACION DE ACERO FY=4200KG/CM2 PARA VIGAS DE CIMENTACIÓN</t>
  </si>
  <si>
    <t>kg</t>
  </si>
  <si>
    <t>ENCOFRADO Y DESENCOFRADO</t>
  </si>
  <si>
    <t>03.03.02</t>
  </si>
  <si>
    <t>CIMIENTOS Y SOBRE CIMIENTOS</t>
  </si>
  <si>
    <t>03.03.02.01</t>
  </si>
  <si>
    <t>ENCOFRADO PARA SOBRE CIMIENTO EN VIGA DE CIMENTACION DE CIMIENTO CORRIDO 1</t>
  </si>
  <si>
    <t>03.03.02.02</t>
  </si>
  <si>
    <t>CONCRETO F´C 210 KG/CM2 PARA SOBRE CIMIENTO EN VIGA DE CIMENTACION DE CIMIENTO CORRIDO 1</t>
  </si>
  <si>
    <t>03.03.02.03</t>
  </si>
  <si>
    <t>ENCOFRADO PARA SOBRE CIMIENTO EN VIGA DE CIMENTACION DE CIMIENTO CORRIDO 2</t>
  </si>
  <si>
    <t>03.03.02.04</t>
  </si>
  <si>
    <t>CONCRETO F´C 210 KG/CM2 PARA SOBRE CIMIENTO EN VIGA DE CIMENTACION DE CIMIENTO CORRIDO 2</t>
  </si>
  <si>
    <t>03.03.03</t>
  </si>
  <si>
    <t>ELEMENTOS VERTICALES (PLACAS Y COLUMNAS)</t>
  </si>
  <si>
    <t>03.03.03.01</t>
  </si>
  <si>
    <t>ENCOFRADO Y DESENCOFRADO PARA ELEMENTOS VERTICALES</t>
  </si>
  <si>
    <t>03.03.03.02</t>
  </si>
  <si>
    <t>CONCRETO T.I. F'C=210KG/CM2 PARA ELEMENTOS VERTICALES</t>
  </si>
  <si>
    <t>03.03.03.03</t>
  </si>
  <si>
    <t>HABILITACION Y COLOCACION DE ACERO FY=4200KG/CM2 PARA ELEMENTOS VERTICALES</t>
  </si>
  <si>
    <t>03.03.04</t>
  </si>
  <si>
    <t>VIGAS</t>
  </si>
  <si>
    <t>03.03.04.01</t>
  </si>
  <si>
    <t>ENCOFRADO Y DESENCOFRADO PARA VIGAS</t>
  </si>
  <si>
    <t>03.03.04.02</t>
  </si>
  <si>
    <t>CONCRETO T.I. F'C=210KG/CM2 PARA VIGAS</t>
  </si>
  <si>
    <t>03.03.04.03</t>
  </si>
  <si>
    <t>HABILITACION Y COLOCACION DE ACERO FY=4200KG/CM2 PARA VIGAS</t>
  </si>
  <si>
    <t>03.03.04.04</t>
  </si>
  <si>
    <t>03.03.05</t>
  </si>
  <si>
    <t>LOSAS MACIZAS</t>
  </si>
  <si>
    <t>03.03.05.01</t>
  </si>
  <si>
    <t>ENCOFRADO Y DESENCOFRADO PARA LOSAS MACIZAS</t>
  </si>
  <si>
    <t>03.03.05.02</t>
  </si>
  <si>
    <t>CONCRETO T.I. F'C=210KG/CM2 PARA LOSAS MACIZAS</t>
  </si>
  <si>
    <t>03.03.05.03</t>
  </si>
  <si>
    <t>HABILITACION Y COLOCACION DE ACERO FY=4200KG/CM2 PARA LOSAS MACIZAS</t>
  </si>
  <si>
    <t>03.03.05.04</t>
  </si>
  <si>
    <t>ENCOFRADO Y DESENCOFRADO PARA LOZA MACIZA CONICA</t>
  </si>
  <si>
    <t>03.03.05.05</t>
  </si>
  <si>
    <t>03.03.06</t>
  </si>
  <si>
    <t>COLUMNAS METALICAS</t>
  </si>
  <si>
    <t>03.03.06.01</t>
  </si>
  <si>
    <t xml:space="preserve">COLUMNAS METALICAS DE SOPORTE DE TECHO </t>
  </si>
  <si>
    <t>OTROS</t>
  </si>
  <si>
    <t>03.03.07.01</t>
  </si>
  <si>
    <t>EXCAVACION PARA LOSA DE PISO ELASTYFLOOR EXTERIOR</t>
  </si>
  <si>
    <t xml:space="preserve">sera patio exterior de cada aula </t>
  </si>
  <si>
    <t>03.03.07.02</t>
  </si>
  <si>
    <t>REFINE, NIVELACION Y COMPACTACION DE TERRENO C/MATERIAL PROPIO PARA CO</t>
  </si>
  <si>
    <t>03.03.07.03</t>
  </si>
  <si>
    <t>03.03.07.04</t>
  </si>
  <si>
    <t>03.03.07.05</t>
  </si>
  <si>
    <t>FALSO PISO EXTERIOR: CONCRETO C:H 1:10 PARA FALSOPISO E=0.11M (EQUIVALENT</t>
  </si>
  <si>
    <t>03.03.07.06</t>
  </si>
  <si>
    <t>ENCOFRADO Y DESENCOFRADO - FALSO PISO EXTERIOR</t>
  </si>
  <si>
    <t>03.03.07.07</t>
  </si>
  <si>
    <t>MALLAZO PARA LOSA DE PISO EXTERIOR (3/8")</t>
  </si>
  <si>
    <t>04.00.00</t>
  </si>
  <si>
    <t>ARQUITECTURA</t>
  </si>
  <si>
    <t>04.01.00</t>
  </si>
  <si>
    <t>MUROS Y TABIQUES DE ALBAÑILERIA ARMADA</t>
  </si>
  <si>
    <t>04.01.01</t>
  </si>
  <si>
    <t>MURO DE ALBAÑILERIA ARMADA CON CONCRETO LIQUIDO PREMEZCLADO SLUMP 10" f´c 175 kg/cm2 Y VARILLAS DE 3/8"</t>
  </si>
  <si>
    <t>alto metrado</t>
  </si>
  <si>
    <r>
      <rPr>
        <sz val="11"/>
        <rFont val="Calibri"/>
        <family val="2"/>
        <scheme val="minor"/>
      </rPr>
      <t>MURO DE ALBAÑILERIA ARMADA E= 0.15 m CON CONCRETO LIQUIDO SLUMP 10"
F´c=175 kg/cm2 Y VARILLAS DE 3/8"</t>
    </r>
  </si>
  <si>
    <t>04.02.00</t>
  </si>
  <si>
    <t>REVESTIMIENTOS, REVOQUES Y ENLUCIDOS</t>
  </si>
  <si>
    <t>04.02.01</t>
  </si>
  <si>
    <t>TARRAJEO FROTACHADO DE MUROS INT. E=1.5CM, MEZCLA 1:5</t>
  </si>
  <si>
    <t>bajar costo</t>
  </si>
  <si>
    <t>04.02.02</t>
  </si>
  <si>
    <t>TARRAJEO RAYADO PARA RECIBIR ENCHAPE MUROS INT. E=1.5CM, MEZCLA 1:5</t>
  </si>
  <si>
    <t>04.02.03</t>
  </si>
  <si>
    <t>TARRAJEO FROTACHADO DE MUROS EXTERIOR. E=1.5CM, MEZCLA 1:5</t>
  </si>
  <si>
    <t>04.02.04</t>
  </si>
  <si>
    <t>DERRAMES MEZCLA 1:5, ESPESOR 10MM HASTA 30MM</t>
  </si>
  <si>
    <t>04.02.05</t>
  </si>
  <si>
    <t>TARRAJEO DE FONDO DE TABLERO BAÑO PROFESORES</t>
  </si>
  <si>
    <t>-</t>
  </si>
  <si>
    <t>04.02.06</t>
  </si>
  <si>
    <t>TARRAJEO DE CIELO RASO</t>
  </si>
  <si>
    <t>TARRAJEO FROTACHADO DE VIGAS INT. E=1.5CM, MEZCLA 1:5</t>
  </si>
  <si>
    <t>TARRAJEO RAYADO PARA RECIBIR ENCHAPE MUROS EXTERIORES E=1.5CM, MEZCLA 1</t>
  </si>
  <si>
    <t>BRUÑAS EN MUROS</t>
  </si>
  <si>
    <t>04.03.00</t>
  </si>
  <si>
    <t>PISOS Y PAVIMENTOS</t>
  </si>
  <si>
    <t>04.03.01</t>
  </si>
  <si>
    <t>PISO PORCELANATO TIPO MADERA MARAZZI TREBVERKMUST</t>
  </si>
  <si>
    <t>04.03.02</t>
  </si>
  <si>
    <t>PISO PORCELANATO 60x60 EN BAÑO DE PROFESORES</t>
  </si>
  <si>
    <t>04.03.03</t>
  </si>
  <si>
    <t>PISO ELASTIFLOOR AZUL PATIO NURSERY DE 20mm DE ESPESOR CON BASE DE CAUCHO DE 30mm SEGÚN DETALLE 1 PLANO D02</t>
  </si>
  <si>
    <t>04.03.04</t>
  </si>
  <si>
    <t>PISO ELASTIFLOOR VERDE PATIO NURSERY DE 20mm DE ESPESOR CON BASE DE CAUCHO DE 30mm SEGÚN DETALLE 1 PLANO D02</t>
  </si>
  <si>
    <t>04.03.05</t>
  </si>
  <si>
    <t>PISO ELASTIFLOOR ROJO PATIO NURSERY DE 20mm DE ESPESOR CON BASE DE CAUCHO DE 30mm SEGÚN DETALLE 1 PLANO D02</t>
  </si>
  <si>
    <t>04.03.06</t>
  </si>
  <si>
    <t>PISO TERRAZO LAVADO</t>
  </si>
  <si>
    <t>04.03.07</t>
  </si>
  <si>
    <t>POZA DE ARENA</t>
  </si>
  <si>
    <t>04.03.08</t>
  </si>
  <si>
    <t xml:space="preserve">JARDIN </t>
  </si>
  <si>
    <t>04.03.09</t>
  </si>
  <si>
    <t>MANTA IMPERMEABILIZANTE EN JARDIN Y POZA DE ARENA SEGÚN DETALLE 2 y 3 PLANO D02</t>
  </si>
  <si>
    <t>04.03.10</t>
  </si>
  <si>
    <t>BRUÑA PERIMETRAL BANCA ANFITEATRO, DETALLE 01 PLANO D02</t>
  </si>
  <si>
    <t>04.03.11</t>
  </si>
  <si>
    <t>BASE PARA PISOS DE CAUCHO, CONCRETO SIMPLE f´c 100kg/cm2, ESPESOR 15 cm, CORTE 2, PLANO D02</t>
  </si>
  <si>
    <t>PISO CONTINUO DE CAUCHO ANTI-IMPACTO ELASTIFLOOR COLOR AZUL - TRACKTECH DE 10mm DE ESPESOR CON BASE SBR DE 30mm SEGÚN DETALLE 1
PLANO D02</t>
  </si>
  <si>
    <t>CONTRAPISO e=2"</t>
  </si>
  <si>
    <t>ACABADO LADRILLO PASTELERO 24X24 CM (TECHO PLANO)</t>
  </si>
  <si>
    <r>
      <rPr>
        <sz val="11"/>
        <rFont val="Calibri"/>
        <family val="2"/>
        <scheme val="minor"/>
      </rPr>
      <t>ACABADO PORCELANATO GRIS 20X120 CM, MADERA MATE, VINTAGE DANDY NUT
OPERA EXTRA (TECHO CONICO).</t>
    </r>
  </si>
  <si>
    <t xml:space="preserve">no va </t>
  </si>
  <si>
    <r>
      <rPr>
        <sz val="11"/>
        <rFont val="Calibri"/>
        <family val="2"/>
        <scheme val="minor"/>
      </rPr>
      <t>ACABADO PORCELANATO GRIS 20X120 CM, MADERA MATE, VINTAGE DANDY NUT
OPERA EXTRA (TECHO PLANO).</t>
    </r>
  </si>
  <si>
    <t>ACABADO CEMENTO PULIDO (TECHO PLANO)</t>
  </si>
  <si>
    <t>04.04.00</t>
  </si>
  <si>
    <t>ZOCALOS</t>
  </si>
  <si>
    <t>04.04.01</t>
  </si>
  <si>
    <t>ZOCALO BAÑO DE PROFESORES, H=2.40, PIEZAS DE 30x60, COLOR Y MODELO POR DEFINIR</t>
  </si>
  <si>
    <t>04.04.02</t>
  </si>
  <si>
    <t>ZOCALO BAÑO DE AULAS, H=1.20, PIEZAS DE 30x60, COLOR Y MODELO POR DEFINIR</t>
  </si>
  <si>
    <t>04.04.03</t>
  </si>
  <si>
    <t>ZOCALO DE PEPELMA MARCA Y MODELO POR DEFINIR, INSTALADO EN LAVADERO Y DUCHA DE AULAS</t>
  </si>
  <si>
    <r>
      <rPr>
        <sz val="11"/>
        <rFont val="Calibri"/>
        <family val="2"/>
        <scheme val="minor"/>
      </rPr>
      <t>ZOCALO DE PORCELANATO GRIS 20X120 CM, MADERA MATE, VINTAGE DANDY NUT
OPERA EXTRA</t>
    </r>
  </si>
  <si>
    <t>ENCHAPE DE LAVATORIO CORRIDO PARA NIÑOS</t>
  </si>
  <si>
    <t>04.05.00</t>
  </si>
  <si>
    <t>CONTRAZOCALOS</t>
  </si>
  <si>
    <t>04.05.01</t>
  </si>
  <si>
    <t>CONTRAZOCALO DE CEMENTO PULIDO (EXTERIOR) (H: 0.10m)</t>
  </si>
  <si>
    <t>04.05.02</t>
  </si>
  <si>
    <t>CONTRAZOCALO PORCELANATO DE 10 cm TIPO MADERA MARAZZI TREBVERKMUST</t>
  </si>
  <si>
    <t>04.05.03</t>
  </si>
  <si>
    <t>BRUÑA PERIMETRAL PARA CONTRAZOCALO DE CEMENTO PULIDO</t>
  </si>
  <si>
    <t>CONTRAZOCALO DE PORCELANATO GRIS 20X120 CM (EXTERIOR) (H=0.25m)</t>
  </si>
  <si>
    <t>pq lo cobra</t>
  </si>
  <si>
    <t>04.06.00</t>
  </si>
  <si>
    <t>CARPINTERIA DE MADERA Y MOBILIARIO</t>
  </si>
  <si>
    <t>04.06.01</t>
  </si>
  <si>
    <t>PUERTA DE 0.90x2.10M, MAD. BAT. CONTRAP. MDF GRIS HUMO (DUCO), MARCO DE MAD. DE 2"x4". INCLUYE 3 PARES DE BISAGRAS, CERRADURA DE BOLA ACERADA, TOPE DE PUERTA.</t>
  </si>
  <si>
    <t>04.06.02</t>
  </si>
  <si>
    <t>MESA HEXAGONAL CON ESTRUCTURA DE ACERO EN TUBOS CUADRADO DE 1 1/2" PINTADOS COLOR GRIS CON BASE ZINCROMATO, TABLERO DE MELAMINE DE 36mm CON CANTO GRUESO, COLOR POR DEFINIR</t>
  </si>
  <si>
    <t>04.06.03</t>
  </si>
  <si>
    <t>MESA MEDIA LUNA CON ESTRUCTURA DE ACERO EN TUBOS CUADRADO DE 1 1/2" PINTADOS COLOR GRIS CON BASE ZINCROMATO, TABLERO DE MELAMINE DE 36mm CON CANTO GRUESO, COLOR POR DEFINIR</t>
  </si>
  <si>
    <t>04.06.04</t>
  </si>
  <si>
    <t>MESA FORMA BUMERAN CON ESTRUCTURA DE ACERO EN TUBOS CUADRADO DE 1 1/2" PINTADOS COLOR GRIS CON BASE ZINCROMATO, TABLERO DE MELAMINE DE 36mm CON CANTO GRUESO, COLOR POR DEFINIR</t>
  </si>
  <si>
    <t>04.06.05</t>
  </si>
  <si>
    <t>ESCRITORIO DE PROFESORES, RECTO EN MELAMINE DE 36mm CANTO GRUESO, COLOR POR DEFINIR, DIMENSIONES DE 0.55x1.00</t>
  </si>
  <si>
    <t>04.06.06</t>
  </si>
  <si>
    <t>SILLAS PARA INFANTES EN ESTRUCTURA DE ACERO TUBULAR DE 3/4" PINTADO EN GRIS CON BASE ZINCROMTO, ASIENTO Y RESPADAR DE PVC RIGIDO, COLORES VARIOS</t>
  </si>
  <si>
    <t>04.06.07</t>
  </si>
  <si>
    <t>SILLAS OPERATIVAS COLOR NEGRO PARA ESCRITORIO DE PROFESORES</t>
  </si>
  <si>
    <t>04.06.08</t>
  </si>
  <si>
    <t>CLOSET DE LIMPIEZA DE 1.45 x 2.30 EN MELMINE, DOS PUERTAS Y 3 DIVISIONES INTERIORES</t>
  </si>
  <si>
    <t>04.06.09</t>
  </si>
  <si>
    <t>MUEBLE REPISA PARA MOCHILAS EN MELAMINE DE DIMENSIONES 0.25x0.82</t>
  </si>
  <si>
    <t>04.06.10</t>
  </si>
  <si>
    <t>MESA DE TRABAJO</t>
  </si>
  <si>
    <t>04.06.11</t>
  </si>
  <si>
    <t>REPISAS EN AULA DE TABLONES DE MADERA SHIHUAHUACO DE 2" DE 0.35x2.90</t>
  </si>
  <si>
    <t xml:space="preserve">es parte de la estructura </t>
  </si>
  <si>
    <t>04.06.12</t>
  </si>
  <si>
    <t>REPISAS EN AULA DE TABLONES DE MADERA SHIHUAHUACO DE 2"x10" DE 1.15 DE LARGO</t>
  </si>
  <si>
    <t>04.06.13</t>
  </si>
  <si>
    <t>REPISAS EN AULA DE TABLONES DE MADERA SHIHUAHUACO DE 2"x10" DE 0.85 DE LARGO</t>
  </si>
  <si>
    <t>04.06.14</t>
  </si>
  <si>
    <t>REPISAS EN AULA DE TABLONES DE MADERA SHIHUAHUACO DE 2"x10" DE 1.30 DE LARGO</t>
  </si>
  <si>
    <t>04.06.15</t>
  </si>
  <si>
    <t>REPISAS EN AULA DE TABLONES DE MADERA SHIHUAHUACO DE 2"x10" DE 0.70 DE LARGO</t>
  </si>
  <si>
    <t>04.06.16</t>
  </si>
  <si>
    <t>REPISAS EN AULA DE TABLONES DE MADERA SHIHUAHUACO DE 2"x10" DE 1.25 DE LARGO</t>
  </si>
  <si>
    <t>04.06.17</t>
  </si>
  <si>
    <t>REPISAS EN AULA DE TABLONES DE MADERA SHIHUAHUACO DE 2"x10" DE 0.80 DE LARGO</t>
  </si>
  <si>
    <t>04.06.18</t>
  </si>
  <si>
    <t>BANCA DE MADERA DE 2" EN DOS PIEZAS DE 0.65x0.60 Y 1.60x0.60 (VER PLANO D07)</t>
  </si>
  <si>
    <t>04.06.19</t>
  </si>
  <si>
    <t>MESA DE TRABAJO EN MADERA DE 1"; DE 0.80x1.20 (VER PLANO D07)</t>
  </si>
  <si>
    <t>04.06.20</t>
  </si>
  <si>
    <t>TECHO SOL Y SOMBRA DE 5.30x17.60N MADERA TORNILLO SECO SEGÚN DISEÑO PLANOS D09 y D10</t>
  </si>
  <si>
    <r>
      <rPr>
        <sz val="11"/>
        <rFont val="Calibri"/>
        <family val="2"/>
        <scheme val="minor"/>
      </rPr>
      <t>PUERTA Y DIVISIONES DE BAÑO CON PANELES DE MELAMINE 20 mm PARA
INODOROS (INCLUYE PUERTA, PARANTES, ACCESORIOS h=1.95 m)</t>
    </r>
  </si>
  <si>
    <t>me lo cotiza en 04.14.12 : 3864.0</t>
  </si>
  <si>
    <t>me lo cotiza en el 04.14.12 : 8738.0</t>
  </si>
  <si>
    <t>04.10.00</t>
  </si>
  <si>
    <t>CARPINTERIA DE ALUMINIO Y VIDRIO</t>
  </si>
  <si>
    <t>04.10.01</t>
  </si>
  <si>
    <t>VENTANA  V1 CRISTAL TEMPLADO DE 10mm DE  5.6x0.6</t>
  </si>
  <si>
    <t>porque los coloco? No van</t>
  </si>
  <si>
    <t>04.10.02</t>
  </si>
  <si>
    <t>VENTANA  V2 CRISTAL TEMPLADO DE 10mm DE  3.9x0.6</t>
  </si>
  <si>
    <t>04.10.03</t>
  </si>
  <si>
    <t>VENTANA  V3 CRISTAL TEMPLADO DE 10mm DE  0.59x0.67</t>
  </si>
  <si>
    <t>04.10.04</t>
  </si>
  <si>
    <t>VENTANA  V4 CRISTAL TEMPLADO DE 10mm DE  2.68x0.65</t>
  </si>
  <si>
    <t>04.10.05</t>
  </si>
  <si>
    <t>VENTANA  V5 CRISTAL TEMPLADO DE 10mm DE  0.85x0.67</t>
  </si>
  <si>
    <t>04.10.06</t>
  </si>
  <si>
    <t>VENTANA  V6 CRISTAL TEMPLADO DE 10mm DE  0.4x0.9</t>
  </si>
  <si>
    <t>04.10.07</t>
  </si>
  <si>
    <t>VENTANA  V7 CRISTAL TEMPLADO DE 10mm DE  0.65x0.65</t>
  </si>
  <si>
    <t>04.10.08</t>
  </si>
  <si>
    <t>VENTANA  V8 CRISTAL TEMPLADO DE 10mm DE  0.7x0.8</t>
  </si>
  <si>
    <t>04.10.09</t>
  </si>
  <si>
    <t>MAMPARA M1 PUERTA DE INGRESO A AULAS, INCLUYE PERFILES DE ALUMINIO</t>
  </si>
  <si>
    <t>por que tan cara?</t>
  </si>
  <si>
    <t>por que tan caro?</t>
  </si>
  <si>
    <t>04.10.10</t>
  </si>
  <si>
    <t>MAMPARA M2 PUERTA HACIA TERRAZA, TIPO CORREDIZA, INCLUYE PERFILES DE ALUMINIO</t>
  </si>
  <si>
    <t>04.10.11</t>
  </si>
  <si>
    <t>TIRADORES PARA MAMPARAS M1 Y M2 DE ACERO INOXIDABLES DE 1" DE DIAMETRO, ALTO DE 60CM</t>
  </si>
  <si>
    <t>04.10.12</t>
  </si>
  <si>
    <t>FRENOS HIDRAULICOS SEVAX PARA PUERTAS DE INGRESO</t>
  </si>
  <si>
    <t>04.10.13</t>
  </si>
  <si>
    <t>CERRADURA TIPO PICO DE LORO PARA PISO</t>
  </si>
  <si>
    <t>04.10.14</t>
  </si>
  <si>
    <t>CENEFA QUITA MIEDO DE 20cm DE ANCHO INSTALADA EN MAMPARAS M1 y M2</t>
  </si>
  <si>
    <t>MAMPARA M3 PUERTA DE INGRESO A AULAS, INCLUYE PERFILES DE ALUMINIO</t>
  </si>
  <si>
    <t>no son las mismas de 04.10.12?</t>
  </si>
  <si>
    <t>MAMPARA M4 PUERTA DE INGRESO A AULAS, INCLUYE PERFILES DE ALUMINIO</t>
  </si>
  <si>
    <t>VENTANA ALUMINIO C/CRISTAL TEMPLADO INCOLORO DE 8 mm</t>
  </si>
  <si>
    <t>donde van?</t>
  </si>
  <si>
    <t>VENTANA BATIENTE ALUMINIO C/CRISTAL TEMPLADO INCOLORO DE 8 mm</t>
  </si>
  <si>
    <t>VENTANA FIJA ALUMINIO C/CRISTAL TEMPLADO INCOLORO DE 8 mm</t>
  </si>
  <si>
    <t>04.11.00</t>
  </si>
  <si>
    <t>DRYWALL Y FALSOS CIELOS</t>
  </si>
  <si>
    <t>04.11.01</t>
  </si>
  <si>
    <t xml:space="preserve">SUMINISTRO E INSTALACION DE TABIQUERIA DE DRYWALL EN PLANCHAS RH DE 1/2", A DOS CARAS, CON PERFILES GALVANIZADOS, EN MUROS  INTERIORES, INCLUYE ENCINTADO, MASILLADO Y LIJADO, PREVIO AL EMPASTE </t>
  </si>
  <si>
    <t>04.11.02</t>
  </si>
  <si>
    <t xml:space="preserve">SUMINISTRO E INSTALACION DE TABIQUERIA DE SUPERBOARD PLANCHA DE FIBROCEMENTO 6 MM, A UNA CARA, PARA MUROS EXTERIORES CON PERFILES GALVANIZADOS, PLANCHA ESTANDAR DE 1/2" EN MUROS  INTERIORES, INCLUYE ENCINTADO, MASILLADO Y LIJADO, PREVIO AL EMPASTE </t>
  </si>
  <si>
    <t>porque no cotizo esto?</t>
  </si>
  <si>
    <t xml:space="preserve">no lo cree necesario según los profesionales </t>
  </si>
  <si>
    <t>04.11.03</t>
  </si>
  <si>
    <t xml:space="preserve">SUMINISTRO E INSTALACION DE TABIQUERIA DE DRYWALL EN PLANCHAS ST DE 1/2", A DOS CARAS, CON PERFILES GALVANIZADOS, EN MUROS  INTERIORES, INCLUYE ENCINTADO, MASILLADO Y LIJADO, PREVIO AL EMPASTE </t>
  </si>
  <si>
    <r>
      <rPr>
        <sz val="11"/>
        <rFont val="Calibri"/>
        <family val="2"/>
        <scheme val="minor"/>
      </rPr>
      <t>SUMINISTRO E INSTALACION DE TABIQUERIA DE SUPERBOARD PLANCHA DE FIBROCEMENTO 10 MM PARA MUROS EXTERIORES, PLANCHA DE FIBROCEMENTO DE 8 MM INTERIOR, CON JUNQUILLOS 2"X1", INCLUYE ENCINTADO, MASILLADO Y
LIJADO, PREVIO AL EMPASTE.</t>
    </r>
  </si>
  <si>
    <t>04.12.00</t>
  </si>
  <si>
    <t>MISCELANEOS</t>
  </si>
  <si>
    <t>04.12.01</t>
  </si>
  <si>
    <t xml:space="preserve">SUMINISTRO E INSTALACION TABLERO DE CUARZO ESTELAR DE 20mm, INCLUYE MANDILES Y DERRAMES  </t>
  </si>
  <si>
    <t>04.12.04</t>
  </si>
  <si>
    <t>LOSAS DE CONCRETO ARMADO PARA RECIBIR TABLEROS DE GRANITO(BAÑO PROFESORES)(ESPESOR 8 CM; MALLA SIMPLE DE 1/4" @ 20CM), INCLUYE ENCOFRADO Y DESENCOFRADO</t>
  </si>
  <si>
    <t>04.12.09</t>
  </si>
  <si>
    <t>CONSTRUCCION DE LAVADERO DE CONCRETO EN BAÑO DE AULAS, EN CONCRETO ARMADO PARA RECIBIR TABLEROS DE GRANITO, f´c 175 kg/m3, (ESPESOR 8 CM; MALLA SIMPLE DE 1/4" @ 20CM), INCLUYE ENCOFRADO Y DESENCOFRADO</t>
  </si>
  <si>
    <t>CONSTRUCCION DE SARDINEL DE CONCRETO EN MAMPARAS, F'c=175 kg/cm2; h=0.15 m, a=0.25 m, INCLUYE ENCOFRADO Y DESENCOFRADO</t>
  </si>
  <si>
    <t>CONSTRUCCION DE SARDINEL DE CONCRETO PARA DUCHA, F'c=175 kg/cm2; h=0.15 m, a=0.08 m, INCLUYE ENCOFRADO Y DESENCOFRADO</t>
  </si>
  <si>
    <t>CONSTRUCCION DE MURO DE CONCRETO PARA DUCHA, F'c=175 kg/cm2; h=1.25 m, a=0.10 m, l=0.60m, INCLUYE ENCOFRADO Y DESENCOFRADO</t>
  </si>
  <si>
    <t>PODIO DE CONCRETO PARA ARMARIO DE LIMPIEZA, F'c=175 kg/cm2; h=0.15 m, a=0.40 m, l=1.45m</t>
  </si>
  <si>
    <t>CONCRETO EXPUESTO PERIMETRO DE TECHO INCLINADO</t>
  </si>
  <si>
    <t>04.13.00</t>
  </si>
  <si>
    <t>PINTURA EN PAREDES (inluye imprimado 2 manos, sellador, empaste y dos manos de pintura)</t>
  </si>
  <si>
    <t>04.13.01.01</t>
  </si>
  <si>
    <t>PINTURA LAVABLE PARA EXTERIORES EN SUPERMATE VENCEDOR</t>
  </si>
  <si>
    <t>04.13.01.02</t>
  </si>
  <si>
    <t>PINTURA LAVABLE PARA INTERIORES EN SUPERMATE VENCEDOR</t>
  </si>
  <si>
    <t>04.13.01.03</t>
  </si>
  <si>
    <t>PINTURA LAVABLE PARA CIELO RASO INTERIORES EN SUPERMATE VENCEDOR</t>
  </si>
  <si>
    <t>04.13.01.04</t>
  </si>
  <si>
    <t>PINTURA PARA PIZARRA EN PARED INTERIOR</t>
  </si>
  <si>
    <t>04.14.00</t>
  </si>
  <si>
    <t xml:space="preserve">APARATOS Y ACCESORIOS SANITARIOS </t>
  </si>
  <si>
    <t>04.14.01</t>
  </si>
  <si>
    <t xml:space="preserve">SUMINISTRO E INSTALACION INODORO CON TANQUE, INCLUYE ASIENTO Y ACCESORIOS, MODELO . AULAS </t>
  </si>
  <si>
    <t>04.14.02</t>
  </si>
  <si>
    <t>SUMINISTRO E INSTALACION INODORO TIPO TOP PIECE CON TANQUE, INCLUYE ASIENTO Y ACCESORIOS, MODELO . BAÑO PROFESORES</t>
  </si>
  <si>
    <t>04.14.03</t>
  </si>
  <si>
    <t>SUMINISTRO E INSTALACION OVALIN DE EMPOTRAR MODELO COLOR BLANCO MARCA VAINSA O SIMILAR; BAÑO DE PROFESORES</t>
  </si>
  <si>
    <t>04.14.04</t>
  </si>
  <si>
    <t>SUMINISTRO E INSTALACION LLAVE VAINSA MINIMALISTA TEMPORIZADA BAÑO DE PROFESORES</t>
  </si>
  <si>
    <t>04.14.05</t>
  </si>
  <si>
    <t>SUMINISTRO E INSTALACION LLAVE VAINSA MINIMALISTA TEMPORIZADA BAÑO DE AULAS</t>
  </si>
  <si>
    <t xml:space="preserve">hara cambio por vainsa, en el plano dice helix </t>
  </si>
  <si>
    <t>04.14.06</t>
  </si>
  <si>
    <t>SUMINISTRO E INSTALACION DE GRIFERIA PARA DUCHA MONOCOMANDO VAINSA MODELO O SIMILAR</t>
  </si>
  <si>
    <t>04.14.07</t>
  </si>
  <si>
    <t>DISPENSADOR DE PAPEL HIGIENICO</t>
  </si>
  <si>
    <t>04.14.08</t>
  </si>
  <si>
    <t>DISPENSADOR DE PAPEL TOALLA</t>
  </si>
  <si>
    <t>04.14.09</t>
  </si>
  <si>
    <t>DISPENSADOR DE JABON LIQUIDO</t>
  </si>
  <si>
    <t>04.14.10</t>
  </si>
  <si>
    <t>BARRAS DE DISCAPACITADOS EN ACERO INOXIDABLE DE 2" DE DIAMETRO x 90 CM</t>
  </si>
  <si>
    <t>dondde va?</t>
  </si>
  <si>
    <t>04.14.11</t>
  </si>
  <si>
    <t>GANCHO PORTA SACO EN ACERO INOXIDABLE</t>
  </si>
  <si>
    <t>04.14.12</t>
  </si>
  <si>
    <t>DIVISIONES DE BAÑO PARA INODOROS, INCLUYE PUERTA, PARANTES, ACCESORIOS</t>
  </si>
  <si>
    <t>me lo cotiza en el 04.06.20</t>
  </si>
  <si>
    <t xml:space="preserve">bajar un poco el precio </t>
  </si>
  <si>
    <t>04.14.13</t>
  </si>
  <si>
    <t>ESPEJO DE 6MM de 60x80, BORDE BISELADO, BAÑO AULAS</t>
  </si>
  <si>
    <t>04.14.14</t>
  </si>
  <si>
    <t>ESPEJO DE 6MM de 60x80, BORDE BISELADO, BAÑO PROFESORES</t>
  </si>
  <si>
    <t>SUMINISTRO E INSTALACION DE URINARIO PARA NIÑOS</t>
  </si>
  <si>
    <t xml:space="preserve">donde estan cotizados los urinarios </t>
  </si>
  <si>
    <t>SUMINISTRO E INSTALACION DE REGISTRO DE BRONCE CROMADO 4"</t>
  </si>
  <si>
    <t>SUMINISTRO E INSTALACION DE SUMIDERO DE BRONCE CROMADO 3"</t>
  </si>
  <si>
    <t>SUMINISTRO E INSTALACION DE SUMIDERO DE BRONCE CROMADO 2"</t>
  </si>
  <si>
    <t>GRIFO EXTERIOR EN PARED</t>
  </si>
  <si>
    <t xml:space="preserve">CANALETA PARA AGUA PLUVIAL DE PVC </t>
  </si>
  <si>
    <t>SUMINISTRO E INSTALACION LAVATORIO MODELO COLOR BLANCO MARCA VAINSA O SIMILAR; BAÑO DE PROFESORES</t>
  </si>
  <si>
    <t>se va</t>
  </si>
  <si>
    <t>COBERTURA DE TECHO</t>
  </si>
  <si>
    <t>LADRILLO PASTELERO</t>
  </si>
  <si>
    <t>como seran los techos?</t>
  </si>
  <si>
    <t xml:space="preserve">como seran los techos </t>
  </si>
  <si>
    <t>PORCELANATO GRIS .20 X 1.20 M</t>
  </si>
  <si>
    <t>ACABADO DE LOSA DE TECHO PARA RECIBIR ENCHAPE (contrapiso)</t>
  </si>
  <si>
    <t>05.00.00</t>
  </si>
  <si>
    <t>INSTALACIONES SANITARIAS</t>
  </si>
  <si>
    <t>05.01.00</t>
  </si>
  <si>
    <t>SISTEMA DE AGUA FRIA</t>
  </si>
  <si>
    <t>05.01.01</t>
  </si>
  <si>
    <t xml:space="preserve">SALIDAS DE AGUA </t>
  </si>
  <si>
    <t>05.01.01.01</t>
  </si>
  <si>
    <t>SALIDA DE AGUA FRIA PVC-P Ø1/2"</t>
  </si>
  <si>
    <t>pto</t>
  </si>
  <si>
    <t>SALIDA DE AGUA FRIA PVC-P Ø3/4"</t>
  </si>
  <si>
    <t>SALIDA DE AGUA FRIA PVC-P Ø1/2"  grifo de riego</t>
  </si>
  <si>
    <t>05.01.02</t>
  </si>
  <si>
    <t>REDES DE DISTRIBUCION Y ALIMENTACION</t>
  </si>
  <si>
    <t>05.01.02.01</t>
  </si>
  <si>
    <t>TUBERIA PVC-P C-10 ROSCADO DE Ø1"</t>
  </si>
  <si>
    <t>05.01.02.02</t>
  </si>
  <si>
    <t>TUBERIA PVC-P C-10 ROSCADO DE Ø3/4"</t>
  </si>
  <si>
    <t>05.01.02.03</t>
  </si>
  <si>
    <t>TUBERIA PVC-P C-10 ROSCADO DE Ø1/2"</t>
  </si>
  <si>
    <t>TUBERIA PVC-P C-10 ROSCADO DE Ø1 1/2"</t>
  </si>
  <si>
    <t>TUBERIA PVC-P C-10 ROSCADO DE Ø1 1/4"</t>
  </si>
  <si>
    <t>05.01.03</t>
  </si>
  <si>
    <t>ACCESORIOS DE REDES</t>
  </si>
  <si>
    <t>05.01.03.01</t>
  </si>
  <si>
    <t xml:space="preserve">CODO 90º PVC-P C-10 ROSCADO DE Ø1" </t>
  </si>
  <si>
    <t>05.01.03.02</t>
  </si>
  <si>
    <t xml:space="preserve">CODO 90º PVC-P C-10 ROSCADO DE Ø3/4" </t>
  </si>
  <si>
    <t>05.01.03.03</t>
  </si>
  <si>
    <t xml:space="preserve">CODO 90º PVC-P C-10 ROSCADO DE Ø1/2" </t>
  </si>
  <si>
    <t>05.01.03.04</t>
  </si>
  <si>
    <t xml:space="preserve">TEE PVC-P C-10 ROSCADO DE Ø1" </t>
  </si>
  <si>
    <t>05.01.03.05</t>
  </si>
  <si>
    <t xml:space="preserve">TEE PVC-P C-10 ROSCADO DE Ø3/4" </t>
  </si>
  <si>
    <t>05.01.03.06</t>
  </si>
  <si>
    <t xml:space="preserve">TEE PVC-P C-10 ROSCADO DE Ø1/2" </t>
  </si>
  <si>
    <t>05.01.03.07</t>
  </si>
  <si>
    <t>REDUCCIÓN DE 1" A 3/4"</t>
  </si>
  <si>
    <t>05.01.03.08</t>
  </si>
  <si>
    <t>REDUCCIÓN DE 1" A 1/2"</t>
  </si>
  <si>
    <t>05.01.03.09</t>
  </si>
  <si>
    <t>REDUCCIÓN DE 3/4" A 1/2"</t>
  </si>
  <si>
    <t xml:space="preserve">TEE PVC-P C-10 ROSCADO DE Ø1 1/4" </t>
  </si>
  <si>
    <t xml:space="preserve">va en baños, red de agua y desague </t>
  </si>
  <si>
    <t xml:space="preserve">TEE PVC-P C-10 ROSCADO DE Ø1 1/2" </t>
  </si>
  <si>
    <t xml:space="preserve">CODO 90º PVC-P C-10 ROSCADO DE Ø 1 1/2" </t>
  </si>
  <si>
    <t xml:space="preserve">CODO 90º PVC-P C-10 ROSCADO DE Ø 1 1/4" </t>
  </si>
  <si>
    <t>REDUCCIÓN DE 1 1/2" A 3/4"</t>
  </si>
  <si>
    <t>REDUCCIÓN DE 1 1/2" A 1/2"</t>
  </si>
  <si>
    <t>REDUCCIÓN DE 1 1/4" A 1"</t>
  </si>
  <si>
    <t>05.01.04</t>
  </si>
  <si>
    <t>VALVULAS</t>
  </si>
  <si>
    <t>05.01.04.01</t>
  </si>
  <si>
    <t>VALVULA COMPUERTA DE BRONCE DE Ø 1"</t>
  </si>
  <si>
    <t>05.01.04.02</t>
  </si>
  <si>
    <t>VALVULA COMPUERTA DE BRONCE DE Ø 3/4"</t>
  </si>
  <si>
    <t>05.01.04.03</t>
  </si>
  <si>
    <t xml:space="preserve">NICHO P/ VÁLVULAS COMPUERTA </t>
  </si>
  <si>
    <t>05.01.05</t>
  </si>
  <si>
    <t>PRUEBAS</t>
  </si>
  <si>
    <t>05.01.05.01</t>
  </si>
  <si>
    <t>PRUEBA HIDRAULICA DE PRESION CONSTANTE AGUA</t>
  </si>
  <si>
    <t>05.01.05.02</t>
  </si>
  <si>
    <t>EMPALME A RED EXISTENTE</t>
  </si>
  <si>
    <t>05.04.00</t>
  </si>
  <si>
    <t>DESAGÜE Y VENTILACIÓN</t>
  </si>
  <si>
    <t>05.04.01</t>
  </si>
  <si>
    <t>SALIDAS DE DESAGÜE</t>
  </si>
  <si>
    <t>05.04.01.01</t>
  </si>
  <si>
    <t>SALIDA DE DESAGUE DE Ø 4"</t>
  </si>
  <si>
    <t>05.04.01.02</t>
  </si>
  <si>
    <t>SALIDA DE DESAGUE DE Ø 2"</t>
  </si>
  <si>
    <t>05.04.01.03</t>
  </si>
  <si>
    <t xml:space="preserve">SALIDA DE VENTILACION DE Ø 2" </t>
  </si>
  <si>
    <t>05.04.01.04</t>
  </si>
  <si>
    <t xml:space="preserve">SALIDA DE SUMIDERO DE Ø 3" </t>
  </si>
  <si>
    <t>05.04.01.05</t>
  </si>
  <si>
    <t xml:space="preserve">SALIDA DE REGISTRO DE Ø 4" </t>
  </si>
  <si>
    <t>05.04.01.06</t>
  </si>
  <si>
    <t xml:space="preserve">SALIDA DE REGISTRO DE Ø 3" </t>
  </si>
  <si>
    <t>05.04.01.07</t>
  </si>
  <si>
    <t>SALIDA DE DRENAJE DE 3" DRENAJE PLUVIAL</t>
  </si>
  <si>
    <t>SALIDA DE VENTILACION DE Ø 3"</t>
  </si>
  <si>
    <t>SALIDA DE DESAGUE DE Ø 3"</t>
  </si>
  <si>
    <t>SOMBRERO DE VENTILACION Ø 3"</t>
  </si>
  <si>
    <t>SOMBRERO DE VENTILACION Ø 2"</t>
  </si>
  <si>
    <t xml:space="preserve">SALIDA DE SUMIDERO DE Ø 2" </t>
  </si>
  <si>
    <t>05.04.02</t>
  </si>
  <si>
    <t>RED DE RECOLECCION</t>
  </si>
  <si>
    <t>05.04.02.01</t>
  </si>
  <si>
    <t>TUBERIA PVC SAP DE Ø 4" (ENTERRADO)</t>
  </si>
  <si>
    <t>05.04.02.02</t>
  </si>
  <si>
    <t>TUBERIA PVC SAP DE Ø 3" (ENTERRADO)</t>
  </si>
  <si>
    <t>05.04.02.03</t>
  </si>
  <si>
    <t>TUBERIA PVC SAP DE Ø 2" (ENTERRADO)</t>
  </si>
  <si>
    <t>05.04.02.04</t>
  </si>
  <si>
    <t>TUBERIA PVC SAP DE Ø 3" (DRENAJE DE LLUVIA)</t>
  </si>
  <si>
    <t xml:space="preserve">medir bien </t>
  </si>
  <si>
    <t>TUBERIA PVC SAP DE Ø 2" (EMPOTRADO)</t>
  </si>
  <si>
    <t>TUBERIA DE ACERO SCH 40 DE Ø 3" (ENTERRADO)</t>
  </si>
  <si>
    <t>TUBERIA PVC SAP DE Ø 3" (VENTILACION)</t>
  </si>
  <si>
    <t>05.04.03</t>
  </si>
  <si>
    <t>ACCESORIOS DE REDES DE DESAGUE</t>
  </si>
  <si>
    <t>05.04.03.01</t>
  </si>
  <si>
    <t>YEE PVC SAP 4"x4"</t>
  </si>
  <si>
    <t>pza</t>
  </si>
  <si>
    <t>05.04.03.02</t>
  </si>
  <si>
    <t>YEE PVC SAP 3"x3"</t>
  </si>
  <si>
    <t>05.04.03.03</t>
  </si>
  <si>
    <t>REDUCCION DE 4"A 3"</t>
  </si>
  <si>
    <t>05.04.03.04</t>
  </si>
  <si>
    <t>REDUCCION DE 3"A 2"</t>
  </si>
  <si>
    <t>05.04.03.05</t>
  </si>
  <si>
    <t>YEE PVC SAP 4"x2"</t>
  </si>
  <si>
    <t>YEE PVC SAP 4"x3"</t>
  </si>
  <si>
    <t>YEE PVC SAP 3"x2"</t>
  </si>
  <si>
    <t>05.04.04</t>
  </si>
  <si>
    <t>CAJAS DE REGISTRO</t>
  </si>
  <si>
    <t>05.04.04.01</t>
  </si>
  <si>
    <t>CAJA CIEGA DE 0.30X0.60M CON SUMIDERO DE 4"</t>
  </si>
  <si>
    <t>05.04.05</t>
  </si>
  <si>
    <t>PARTIDAS COMPLEMENTARIAS</t>
  </si>
  <si>
    <t>05.04.05.01</t>
  </si>
  <si>
    <t>EXCAVACION DE ZANJA PARA REDES SANITARIAS</t>
  </si>
  <si>
    <t>05.04.05.02</t>
  </si>
  <si>
    <t>CAMA DE ARENA PARA REDES SANITARIAS</t>
  </si>
  <si>
    <t>05.04.05.03</t>
  </si>
  <si>
    <t>RELLENO COMP. DE ZANJA PARA REDES SANITARIAS CON MATERIAL PROPIO</t>
  </si>
  <si>
    <t>ACARREO Y ELIMACION DE MATERIAL EXCEDENTE</t>
  </si>
  <si>
    <t>05.04.06</t>
  </si>
  <si>
    <t>05.04.06.01</t>
  </si>
  <si>
    <t>PRUEBA HIDRAULICAS DE ESTANQUEIDAD DESAGUE</t>
  </si>
  <si>
    <t>05.04.06.02</t>
  </si>
  <si>
    <t>EMPALME A DESAGUE EXISTENTE, INCLUYE UBICACIÓN DE DESAGUE</t>
  </si>
  <si>
    <t>EXCAVACION DE POZO SUMIDERO</t>
  </si>
  <si>
    <t>ACARREO Y ELIMINACION DE MATERIAL EXCEDENTE</t>
  </si>
  <si>
    <t>CONCRETO F'c=210 kg/cm2 PARA POZO SUMIDERO</t>
  </si>
  <si>
    <t>ENCOFRADO Y DESENCOFRADO DE POZO SUMIDERO</t>
  </si>
  <si>
    <t>HABILITACION Y COLOCACION DE ACERO FY=4200KG/CM2 - POZO SUMIDERO (3/8")</t>
  </si>
  <si>
    <t>ABRAZADERA VERTICAL PARA TUBERIA Ø 3"</t>
  </si>
  <si>
    <t>UNION DRESSER Ø 3"</t>
  </si>
  <si>
    <t>VALVULA DE COMPUERTA Ø 3"</t>
  </si>
  <si>
    <t>VALVULA DE CHECK Ø 3"</t>
  </si>
  <si>
    <r>
      <rPr>
        <sz val="11"/>
        <rFont val="Calibri"/>
        <family val="2"/>
        <scheme val="minor"/>
      </rPr>
      <t>REGISTRO DE INSPECCION DE 1.00 X 0.60 m CON TAPAS METALICAS
DESMONTABLES</t>
    </r>
  </si>
  <si>
    <t>ELECTROBOMBA TIPO SUMERGIBLE 1.50 KW APROX.</t>
  </si>
  <si>
    <t>ELIMINACION DE DESMONTE</t>
  </si>
  <si>
    <t xml:space="preserve">SUMIDERO CROMADO DE Ø 3" </t>
  </si>
  <si>
    <t xml:space="preserve">SUMIDERO CROMADO DE Ø 2" </t>
  </si>
  <si>
    <t xml:space="preserve">REGISTRO CROMADO DE Ø 4" </t>
  </si>
  <si>
    <t xml:space="preserve">REGISTRO CROMADO DE Ø 3" </t>
  </si>
  <si>
    <t xml:space="preserve">SOMBREO DE VENTILACION Ø 2" </t>
  </si>
  <si>
    <t xml:space="preserve">TUBERIA PVC-P C-10 DE Ø3" IMPULSION DE DESAGUE - ENTERRADO </t>
  </si>
  <si>
    <t>m</t>
  </si>
  <si>
    <t>LINEA HIDRAULICA DE IMPULSION DE DESAGUE INCL. VALVULAS Y ACCESORIOS</t>
  </si>
  <si>
    <t>SUMINISTRO E INSTALACIÓN DE 02 ELECTROBOMBAS SUMERGIBLES</t>
  </si>
  <si>
    <t>06.00.00</t>
  </si>
  <si>
    <t>INSTALACIONES ELECTRICAS</t>
  </si>
  <si>
    <t>06.01.00</t>
  </si>
  <si>
    <t>TABLEROS ELECTRICOS</t>
  </si>
  <si>
    <t>06.01.01</t>
  </si>
  <si>
    <t xml:space="preserve">SUMINISTRO E INSTALACION DE TABLERO GENERAL TG 220v, 3Ø, 60hz, IP65, RAL 7035 Y CERRADURA BOTON, LLAVES TERMOMAGNETICAS SCHNEIDER O SIMILAR, INCLUYE LLAVES DIFERENCIALES; TABLERO CON MANDIL DE BISAGRAS, ETIQUETADO DE LLAVES, CABLES Y DIAGRAMA UNIFILAR. EMPALME CON CONECTORES. TABLERO DEBE CONSIDERAR PLACA DE ACRILICO DE IDENTIFICACIÓN. </t>
  </si>
  <si>
    <t>donde lo ha cotizado</t>
  </si>
  <si>
    <t>06.01.02</t>
  </si>
  <si>
    <t xml:space="preserve">SUMINISTRO E INSTALACION DE SUB TABLERO ESTABILIZADO TEST 220v, 3Ø, 60hz, IP65, RAL 7035 Y CERRADURA BOTON, LLAVES TERMOMAGNETICAS SCHNEIDER O SIMILAR, INCLUYE LLAVES DIFERENCIALES; TABLERO CON MANDIL DE BISAGRAS, ETIQUETADO DE LLAVES, CABLES Y DIAGRAMA UNIFILAR. EMPALME CON CONECTORES. TABLERO DEBE CONSIDERAR PLACA DE ACRILICO DE IDENTIFICACIÓN. </t>
  </si>
  <si>
    <t xml:space="preserve">donde lo han cotizado </t>
  </si>
  <si>
    <t>06.01.03</t>
  </si>
  <si>
    <t>SUMINISTRO E INSTALACION DE SISTEMA DE POZO A TIERRA, INCLUYE PRUEBAS Y CERTIFICADO DE RESISTIVIDAD &lt;5 ohm</t>
  </si>
  <si>
    <t xml:space="preserve">SUMINISTRO E INSTALACION DE TABLERO DISTRIBUCION TD-GCL 220V , TRIFASICO Y CERRADURA BOTON, LLAVES TERMOMAGNETICAS SCHNEIDER O SIMILAR, INCLUYE LLAVES DIFERENCIALES; TABLERO CON MANDIL DE BISAGRAS, ETIQUETADO DE LLAVES, CABLES Y DIAGRAMA UNIFILAR. EMPALME CON CONECTORES. TABLERO DEBE CONSIDERAR PLACA DE ACRILICO DE IDENTIFICACIÓN. </t>
  </si>
  <si>
    <t>SUMINISTRO E INSTALACION DE TRANSFORMADOR AISLAMIENTO MONOFASICO 4KVA 22/220V</t>
  </si>
  <si>
    <t>SUMINISTRO E INSTALACION DE UPS MONOFASICO 3KVA 22/220V</t>
  </si>
  <si>
    <t>06.02.00</t>
  </si>
  <si>
    <t>SALIDA PARA ALUMBRADO</t>
  </si>
  <si>
    <t>06.02.01</t>
  </si>
  <si>
    <t xml:space="preserve">SALIDAS PARA ALUMBRADO </t>
  </si>
  <si>
    <t>??? Porque tan barato</t>
  </si>
  <si>
    <t>06.02.02</t>
  </si>
  <si>
    <t xml:space="preserve">SALIDAS PUNTOS PARA LUCES DE EMERGENCIA </t>
  </si>
  <si>
    <t>06.02.03</t>
  </si>
  <si>
    <t>SALIDA PARA INTERRUPTOR UNIPOLAR SIMPLE )</t>
  </si>
  <si>
    <t>06.02.04</t>
  </si>
  <si>
    <t xml:space="preserve">SALIDA PARA INTERRUPTOR DOBLE </t>
  </si>
  <si>
    <t>06.02.05</t>
  </si>
  <si>
    <t>SALIDA PARA INTERRUPTOR CONMUTADO</t>
  </si>
  <si>
    <t>SALIDA PARA SEÑALES DE EMERGENCIA</t>
  </si>
  <si>
    <t>06.03.00</t>
  </si>
  <si>
    <t>VOZ Y DATA</t>
  </si>
  <si>
    <t>06.03.01</t>
  </si>
  <si>
    <t>SALIDAS PARA TOMA DATA (solo entubado)</t>
  </si>
  <si>
    <t>06.03.02</t>
  </si>
  <si>
    <t>SALIDAS PARA TOMA VOZ (TELEFONO)(solo entubado)</t>
  </si>
  <si>
    <t>06.03.03</t>
  </si>
  <si>
    <t>SALIDA PARA WIFI (solo entubado)</t>
  </si>
  <si>
    <t>06.03.04</t>
  </si>
  <si>
    <t>SALIDA PARA tv-CABLE (solo entubado)</t>
  </si>
  <si>
    <t>06.03.05</t>
  </si>
  <si>
    <t>SALIDA PARA PARLANTE (solo entubado)</t>
  </si>
  <si>
    <t>06.03.06</t>
  </si>
  <si>
    <t>SALIDA PARA CENTRAL DE SONIDO (solo entubado)</t>
  </si>
  <si>
    <t>06.03.07</t>
  </si>
  <si>
    <t>SALIDA PARA ATENUADOR DE SONIDO (solo entubado)</t>
  </si>
  <si>
    <t>SALIDA PARA DETECTOR DE HUMO (solo entubado)</t>
  </si>
  <si>
    <t>06.04.00</t>
  </si>
  <si>
    <t>SALIDAS TOMACORRIENTES</t>
  </si>
  <si>
    <t>06.04.01</t>
  </si>
  <si>
    <t>SALIDA PARA TOMACORRIENTE BIPOLAR DOBLE CON ESPIGA A TIERRA</t>
  </si>
  <si>
    <t>06.04.02</t>
  </si>
  <si>
    <t>SALIDA PARA TOMACORRIENTE ESTABILIZADO DOBLE CON ESPIGA A TIERRA</t>
  </si>
  <si>
    <t>06.04.03</t>
  </si>
  <si>
    <t>SALIDA PARA TOMACORRIENTE BIPOLAR DOBLE CON ESPIGA A TIERRA A PRUEBA DE AGUA</t>
  </si>
  <si>
    <t xml:space="preserve">SALIDA EN CANALETA PARA MOBILIARIO </t>
  </si>
  <si>
    <t>SALIDA PARA TOMACORRIENTE ESTABILIZADO DOBLE CON ESPIGA A TIERRA EN TECHO</t>
  </si>
  <si>
    <t>06.06.00</t>
  </si>
  <si>
    <t>CONDUCTOS</t>
  </si>
  <si>
    <t>06.06.01</t>
  </si>
  <si>
    <t>TUBERÍA EMT 3/4",INCLUYEN ACCESORIOS, PARA CIRCUITOS VARIOS.</t>
  </si>
  <si>
    <t xml:space="preserve">revisar precios </t>
  </si>
  <si>
    <t>06.06.02</t>
  </si>
  <si>
    <t>TUBERÍA EMT 1",INCLUYEN ACCESORIOS, PARA CIRCUITOS VARIOS.</t>
  </si>
  <si>
    <t>06.06.03</t>
  </si>
  <si>
    <t>TUBERÍA EMT 65 MMØ 2 1/2"(DEL MEDIDOR AL TG)</t>
  </si>
  <si>
    <t>06.06.04</t>
  </si>
  <si>
    <t>TUBERÍA PVC SEL 1/2",INCLUYEN ACCESORIOS, PARA CIRCUITOS VARIOS.</t>
  </si>
  <si>
    <t>06.06.05</t>
  </si>
  <si>
    <t>TUBERÍA PVC SEL 3/4",INCLUYEN ACCESORIOS, PARA CIRCUITOS VARIOS.</t>
  </si>
  <si>
    <t>06.06.06</t>
  </si>
  <si>
    <t>TUBERÍA PVC SEL 1",INCLUYEN ACCESORIOS, PARA CIRCUITOS VARIOS.</t>
  </si>
  <si>
    <t>06.06.07</t>
  </si>
  <si>
    <t>TUBERÍA PVC 40 MMØ (PARA ACOMETIDA DE COMUNICACIONES CCTV - RACK)</t>
  </si>
  <si>
    <t>06.06.08</t>
  </si>
  <si>
    <t>CAJA DE PASO DE 6"X6"X4" DE F°G°</t>
  </si>
  <si>
    <t>06.06.09</t>
  </si>
  <si>
    <t>CAJA DE PASO DE 8"X8"X4" DE F°G°</t>
  </si>
  <si>
    <t>CAJA DE PASO DE 150X150X75mm DE F°G° CUADRADA</t>
  </si>
  <si>
    <t>CAJA DE PASO DE 200X200X100mm DE F°G° CUADRADA</t>
  </si>
  <si>
    <t>CAJA DE PASO DE 250X250X100mm DE F°G° CUADRADA</t>
  </si>
  <si>
    <t>CAJA DE PASO DE 150X150X50mm DE F°G° OCTOGONAL</t>
  </si>
  <si>
    <t>CAJA DE PASO DE 150X150X75mm DE F°G° CUADRADA A PRUEBA DE AGUA</t>
  </si>
  <si>
    <t>CAJA DE PASO DE 200X200X100mm DE F°G° CUADRADA A PRUEBA DE AGUA</t>
  </si>
  <si>
    <t>CAJA DE PASO DE 300X300X150mm DE F°G° OCTOGONAL A PRUEBA DE AGUA</t>
  </si>
  <si>
    <t>CAJA DE PASO DE 4"X4"X2" DE F°G°</t>
  </si>
  <si>
    <t>CAJA DE PASO  150x150x100mm PRUEBA AGUA</t>
  </si>
  <si>
    <t>CAJA DE PASO  250x250x100mm PRUEBA AGUA</t>
  </si>
  <si>
    <t>CAJA DE PASO  300x300x100mm PRUEBA AGUA</t>
  </si>
  <si>
    <t xml:space="preserve">CAJA DE PASO  250x250x100mm </t>
  </si>
  <si>
    <t>CANALETAS PVC</t>
  </si>
  <si>
    <t>06.07.00</t>
  </si>
  <si>
    <t>CONDUCTORES</t>
  </si>
  <si>
    <t>06.07.01</t>
  </si>
  <si>
    <t>CABLES CERO HALOGENO INDECO FREETOX N2XOH DE 4mm, PARA CIRCUITOS ELECTRICOS VARIOS. COLORES VARIOS</t>
  </si>
  <si>
    <t>rollo</t>
  </si>
  <si>
    <t>06.07.02</t>
  </si>
  <si>
    <t xml:space="preserve">CABLE DE 1X10MM2 PARA PUESTA A TIERRA </t>
  </si>
  <si>
    <t>06.07.03</t>
  </si>
  <si>
    <t xml:space="preserve">CABLE DE 1X35MM2 PARA PUESTA A TIERRA </t>
  </si>
  <si>
    <t>CABLE NH-80 DE 4 mm2, PARA CIRCUITOS ELECTRICOS VARIOS. VARIOS COLORES</t>
  </si>
  <si>
    <t xml:space="preserve">para que son estos cables </t>
  </si>
  <si>
    <t>CABLE NH-80 DE 6 mm2, PARA CIRCUITOS ELECTRICOS VARIOS. VARIOS COLORES</t>
  </si>
  <si>
    <t>CABLE N2XH-80 DE 95 mm2, PARA ALIMENTADOR ELECTRICO. VARIOS COLORES</t>
  </si>
  <si>
    <t>CABLE NH-80 DE 4 mm2, PARA PUESTA A TIERRA</t>
  </si>
  <si>
    <t>CABLE NH-80 DE 6 mm2, PARA PUESTA A TIERRA</t>
  </si>
  <si>
    <t>CABLE NH-80 DE 35 mm2, PARA PUESTA A TIERRA</t>
  </si>
  <si>
    <t>CABLES CERO HALOGENO INDECO NH80 DE 6mm, PARA CIRCUITOS ELECTRICOS VARIOS. COLORES VARIOS</t>
  </si>
  <si>
    <t>06.08.00</t>
  </si>
  <si>
    <t>ARTEFACTOS DE ILUMINACIÓN</t>
  </si>
  <si>
    <t>06.08.01</t>
  </si>
  <si>
    <t>ARTEFACTO TIPO REJILLA PARA ADOSAR CON 2 LAMPARAS FLUORESCENTES T-5 DE 54w, REJILLA DE RADIACIÓN LUMINICA DIRECTA, CUERPO FABRICADO EN PLANCHA DE ACERO Y ESMALTADO AL HORNO COLOR BLANCO, MODELO SIMILAR A NAIRA DE JOSFEL O TBS260 DE PHILIPS</t>
  </si>
  <si>
    <t>06.08.02</t>
  </si>
  <si>
    <t>ARTEFACTO TIPO BRAUETE INTERIOR DECORATIVO ADOSADO CON LAMPARA 60W</t>
  </si>
  <si>
    <t>06.08.03</t>
  </si>
  <si>
    <t>ARTEFACTO TIPO SPOTEQUIPADO CON LAMPARAS AHORRADORAS COMPACTAS 2x18w ADOSADO/EMPOTRADO</t>
  </si>
  <si>
    <t>06.08.04</t>
  </si>
  <si>
    <t>INSTALACION DE LUMINARIAS</t>
  </si>
  <si>
    <t>06.08.05</t>
  </si>
  <si>
    <t>LUCES DE EMERGENCIA</t>
  </si>
  <si>
    <t>ARTEFACTO COLGANTE PARA SUSPENDER EN TECHO EQUIPADO CON 1 LAMPARA TI</t>
  </si>
  <si>
    <t>ARTEFACTO DOWNLIGHT LED DE ALTA EFICACIA Y DISEÑO COMPACTO, IP20, LUZ BLA</t>
  </si>
  <si>
    <t>SUMINISTRO E INSTALACION DE INTERRUPTOR SIMPLE</t>
  </si>
  <si>
    <t>SUMINISTRO E INSTALACION DE INTERRUPTOR DOBLE</t>
  </si>
  <si>
    <t>SUMINISTRO E INSTALACION DE INTERRUPTOR CONMUTADO DOBLE</t>
  </si>
  <si>
    <t>SUMINISTRO E INSTALACION DE TOMACORRIENTE BIPOLAR DOBLE CON ESPIGA A TI</t>
  </si>
  <si>
    <t>SUMINISTRO E INSTALACION DE TOMACORRIENTE ESTABILIZADO DOBLE CON ESPIG</t>
  </si>
  <si>
    <t>LUMINARIAS TIPO BALIZAMIENTO DE USO EXTERIOR POTENCIA NOMINAL DE 7W</t>
  </si>
  <si>
    <t>ARTEFACTO DE EMERGENCIA PARA ADOSAR TECHO CON 2 LAMPARAS DE 10W CON BATERIA PARA OPERAR 90MIN. ARTEFACTO PARA DESMONTAR CON UN TOMACORRIENTES BIPOLAR SIMPLE CON ESPIGA A TIERRA</t>
  </si>
  <si>
    <t>LUMINARIA DE EMERGENCIA INTERIORES ADOSADO A TECHO CON LED CON BATERIA SELLADA NIQUEL CADMIO , INDICACION DE SALIDA , MODELO SIMILAR LOC DE LITHONIA LIGHTING</t>
  </si>
  <si>
    <t>ALIMENTADORES</t>
  </si>
  <si>
    <t xml:space="preserve">desde el tablero general existente al tablero nuevo </t>
  </si>
  <si>
    <t>ALIMENTADOR DESDE TG EXISTENTE  AL TD-GCL :3-1x95mm2 N2XH - 1x35 (NH-80)/T - 80mm∅</t>
  </si>
  <si>
    <t>ALIMENTADOR DESDE TD-GCL A TRANSFORMADOR DE AISLAMIENTO :2-1x6mm2 (2L) (NH-80) + 1x6mm2/T - 20mm∅</t>
  </si>
  <si>
    <t>ALIMENTADOR DESDE TD-GCL A UPS :2-1x6mm2 (2L) (NH-80) + 1x6mm2/T - 20mm∅</t>
  </si>
  <si>
    <t>ALIMENTADOR DESDE TD-GCL A TC-BS :3-1x6mm2 (3F) (NH-80) + 6mm2 (NH-80)/T</t>
  </si>
  <si>
    <t>SALIDA DE FUERZA</t>
  </si>
  <si>
    <t>SALIDAS DE BOMBAS</t>
  </si>
  <si>
    <t>SALIDA DE CONTROL NIVEL</t>
  </si>
  <si>
    <t>SUMINISTRO E INSTALACION DE INTERRUPTORES , TOMACORRIENTES</t>
  </si>
  <si>
    <t>TOMACORRIENTE BIPOLAR DOBLE CON ESPIGA A TIERRA</t>
  </si>
  <si>
    <t>TOMACORRIENTE ESTABILIZADO DOBLE CON ESPIGA A TIERRA</t>
  </si>
  <si>
    <t>TOMACORRIENTE BIPOLAR DOBLE CON ESPIGA A TIERRA A PRUEBA DE AGUA</t>
  </si>
  <si>
    <t>TOMACORRIENTE ESTABILIZADO DOBLE CON ESPIGA A TIERRA EN TECHO</t>
  </si>
  <si>
    <t xml:space="preserve">INTERRUPTOR UNIPOLAR SIMPLE </t>
  </si>
  <si>
    <t xml:space="preserve">INTERRUPTOR DOBLE </t>
  </si>
  <si>
    <t>NTERRUPTOR CONMUTADO</t>
  </si>
  <si>
    <t>SISTEMA DE DETECCION ALARMA CONTRA INCENDIO</t>
  </si>
  <si>
    <t>SALIDAS PARA DETECTOR HUMO  (solo entubado)</t>
  </si>
  <si>
    <t>PRUEBAS ELECTRICAS</t>
  </si>
  <si>
    <t>PRUEBAS DE RESISTENCIA DE AISLAMIENTO DE CABLES</t>
  </si>
  <si>
    <t>gbl</t>
  </si>
  <si>
    <t>SUMINISTRO E INSTALACION DE SUB TABLERO ESTABILIZADO PARA POZO SUMIDERO</t>
  </si>
  <si>
    <t>SALIDA DE FUERZA A PRUEBA DE AGUA PARA BOMBAS DE POZO SUMINERO</t>
  </si>
  <si>
    <t>SALIDA PARA CONTROL DE NIVEL DE POZO SUMIDERO</t>
  </si>
  <si>
    <t>CONTROL DE NIVEL PARA POZO SUMIDERO</t>
  </si>
  <si>
    <t>07.00.00</t>
  </si>
  <si>
    <t>SEÑALIZACION Y SEGURIDAD</t>
  </si>
  <si>
    <t>07.01.01</t>
  </si>
  <si>
    <t>SUMINISTRO E INSTALACIÓN DE EXTINTORES PQS DE 6 KG</t>
  </si>
  <si>
    <t>07.01.02</t>
  </si>
  <si>
    <t>SEÑALIZACIONES DE SEGURIDAD DECORATIVAS  FOTOLUMINISCENTE DE 30 X 20 CM SEGÚN NTP 399.010 CON LA LEYENDA</t>
  </si>
  <si>
    <t>07.01.03</t>
  </si>
  <si>
    <t>BOTIQUIN CON IMPLEMENTOS</t>
  </si>
  <si>
    <r>
      <rPr>
        <sz val="11"/>
        <rFont val="Calibri"/>
        <family val="2"/>
        <scheme val="minor"/>
      </rPr>
      <t>LUMINARIA DE EMERGENCIA EN INTERIORES PARA ADOSAR, LED, CON BATERÍA
SELLADA DE NIQUEL CADMIO, LIBRE DE MANTENIMIENTO, MODELO SIMILAR LQC DE LITHONIA LIGHTING</t>
    </r>
  </si>
  <si>
    <t>SUMINISTRO E INSTALACION DE DETECTOR DE HUMO</t>
  </si>
  <si>
    <t>COSTO DIRECTO</t>
  </si>
  <si>
    <t>PARA LAS MARCAS DE EQUIPOS Y MATERIALES VER ANEXO LISTADO DE MATERIALES</t>
  </si>
  <si>
    <t xml:space="preserve">GASTOS GENERALES </t>
  </si>
  <si>
    <t>UTILIDAD</t>
  </si>
  <si>
    <t>SUBTOTAL</t>
  </si>
  <si>
    <t>SIBOTOTAL</t>
  </si>
  <si>
    <t>IGV</t>
  </si>
  <si>
    <t>TOTAL</t>
  </si>
  <si>
    <t>Fuentes referenciadas</t>
  </si>
  <si>
    <t>Base de datos de la Camara Peruana de la Construcción (CAPECO)</t>
  </si>
  <si>
    <t>Manual de Costos y Presupuestos de CAPECO</t>
  </si>
  <si>
    <t>Revistas COSTOS, Edición 300 (junio-Julio 2019)</t>
  </si>
  <si>
    <t>Tabla de Costos de Mano de Obra Construcción Civil de Ministerio de Trabajo y Promoción del empleo</t>
  </si>
  <si>
    <t>Base digital de precios SODIMAC</t>
  </si>
  <si>
    <t>Base digital de precios MAESTRO HOME CENTER</t>
  </si>
  <si>
    <t>Base digital de precios CASINELLI</t>
  </si>
  <si>
    <t>FichaTecnica digital pisos elastyfloor, ventas RMD PERU</t>
  </si>
  <si>
    <t xml:space="preserve">CUADRO COMPARATIVO - EJECUCION DE OBRA CIVIL PARA ASCENSOR THYSSEN </t>
  </si>
  <si>
    <t xml:space="preserve">INGENIERIA Y CONSTRUCCION GM SAC </t>
  </si>
  <si>
    <t xml:space="preserve">CONSTRUCTORA RF SAC </t>
  </si>
  <si>
    <t>CONKRETO INGENIERIA Y CONSTRUCCION SAC</t>
  </si>
  <si>
    <t>RUC:20601335311
Inicio actividad: 01/07/2016</t>
  </si>
  <si>
    <t>RUC: 20600152051
Inicio actividad: 19/02/2015</t>
  </si>
  <si>
    <t>RUC: 20602050115
Inicio actividad: 01/04/2015</t>
  </si>
  <si>
    <t>N° Item</t>
  </si>
  <si>
    <t>Descripción</t>
  </si>
  <si>
    <t>Cant.</t>
  </si>
  <si>
    <t>P.U (S/)</t>
  </si>
  <si>
    <t>Sub Total (S/)</t>
  </si>
  <si>
    <t xml:space="preserve">TRABAJOS PRELIMINARES </t>
  </si>
  <si>
    <t>TRABAJOS DE ESTRUCTURA</t>
  </si>
  <si>
    <t xml:space="preserve">TRABAJOS DE ARQUITECTURA </t>
  </si>
  <si>
    <t xml:space="preserve">INSTALACIONES ELECTRICAS </t>
  </si>
  <si>
    <t>RUC</t>
  </si>
  <si>
    <t>RAZÓN SOCIAL</t>
  </si>
  <si>
    <t xml:space="preserve">INCRIPCION SUNAT </t>
  </si>
  <si>
    <t>HABIDO</t>
  </si>
  <si>
    <t>ESTADO CONTRIBUYENTE</t>
  </si>
  <si>
    <t>PUNTAJE INFOCORP</t>
  </si>
  <si>
    <t xml:space="preserve">TIPO DE RIESGO </t>
  </si>
  <si>
    <t>PRESUPUESTO (S/)</t>
  </si>
  <si>
    <t xml:space="preserve">INSTALACIONES SANITARIAS </t>
  </si>
  <si>
    <t xml:space="preserve">MOBILIARIO </t>
  </si>
  <si>
    <t>SUB TOTAL</t>
  </si>
  <si>
    <t>SI</t>
  </si>
  <si>
    <t>ACTIVO</t>
  </si>
  <si>
    <t xml:space="preserve">RIESGO MEDIO </t>
  </si>
  <si>
    <t xml:space="preserve">RIESGO BAJO </t>
  </si>
  <si>
    <t>Forma De Pago</t>
  </si>
  <si>
    <t xml:space="preserve">40% al inicio / SALDO SEGÚN VAROLIZACIONES </t>
  </si>
  <si>
    <t xml:space="preserve">50% al inicio / 50% contra entrega </t>
  </si>
  <si>
    <t xml:space="preserve">30% adelanto/ valorizaciones semanales </t>
  </si>
  <si>
    <t>Tiempo de ejecución</t>
  </si>
  <si>
    <t>2.5 MESES</t>
  </si>
  <si>
    <t>3 MESES</t>
  </si>
  <si>
    <t xml:space="preserve">3 MESES </t>
  </si>
  <si>
    <t>35 días</t>
  </si>
  <si>
    <t xml:space="preserve">100% contra entrega de expediente </t>
  </si>
  <si>
    <t>EXCAVACION DE POZO SUMIDERO (construccion de pozo sumidero)</t>
  </si>
  <si>
    <t>unid</t>
  </si>
  <si>
    <t>INSTALACIONES ELECTRICAS PROVISIONALES  ( no incluir)</t>
  </si>
  <si>
    <t>INSTALACIONES SANITARIAS  PROVISIONALES (no incluir)</t>
  </si>
  <si>
    <t xml:space="preserve">CERCO PROVISIONAL BASTIDOR DE MADERA Y TRIPLAY </t>
  </si>
  <si>
    <t>mes-hombre</t>
  </si>
  <si>
    <t>CONCRETO CICLOPEO T.I. C:H 1:10 PARA FALSOPISO E=0.10M (INTERIOR Y EXTERIOR)</t>
  </si>
  <si>
    <t>03.03.07</t>
  </si>
  <si>
    <t xml:space="preserve">TECHOS </t>
  </si>
  <si>
    <t xml:space="preserve">ENCOFRADO DE TECHO </t>
  </si>
  <si>
    <t xml:space="preserve">MEMBRANA IMPERMEABILIZANTE DE TECHO DE PVC O HDPE DE 1mm DE ESPESOR </t>
  </si>
  <si>
    <t>TECHO PASTELERO</t>
  </si>
  <si>
    <t>PISO PORCELANATO TIPO MADERA DE ALTO TRANSITO, MARCA SAN LORENZO O CELIMA</t>
  </si>
  <si>
    <t xml:space="preserve">PISO PORCELANATO 60x60 EN BAÑO DE ALTO TRANSITO, MARCA SAN LORENZO O CELIMA </t>
  </si>
  <si>
    <t>PISO EXTERIOR CEMENTO PULIDO</t>
  </si>
  <si>
    <t xml:space="preserve">ZOCALO BAÑO DE AULAS, H=1.20, PIEZAS DE 30x60, TIPO MADERA SEGÚN EL PISO </t>
  </si>
  <si>
    <t>ZOCALO DE PEPELMA , INSTALADO EN LAVADERO Y DUCHA DE AULAS</t>
  </si>
  <si>
    <t xml:space="preserve">CONTRAZOCALO PORCELANATO DE 10 cm TIPO MADERA </t>
  </si>
  <si>
    <t>PUERTA DE 0.90x2.10M, MAD. BAT. CONTRAP. MDF GRIS HUMO (con material Tekno Gloss), MARCO DE MAD. DE 2"x4". INCLUYE 3 UNI DE BISAGRAS EN ACERO, CERRADURA DE BOLA ACERADA EN MARCA CANTOL, TOPE DE PUERTA.</t>
  </si>
  <si>
    <t>04.12.02</t>
  </si>
  <si>
    <t>LOSAS DE CONCRETO ARMADO PARA RECIBIR TABLEROS DE GRANITO (ESPESOR 8 CM; MALLA SIMPLE DE 1/4" @ 20CM), INCLUYE ENCOFRADO Y DESENCOFRADO</t>
  </si>
  <si>
    <t>04.12.03</t>
  </si>
  <si>
    <t xml:space="preserve">PINTURA ESMALTE PARA EXTERIORES EN MARCA SUPERMATE </t>
  </si>
  <si>
    <t xml:space="preserve">PINTURA LATEX PARA INTERIORES EN MARCA SUPERMATE </t>
  </si>
  <si>
    <t xml:space="preserve">PINTURA LAVABLE PARA CIELO RASO INTERIORES EN MARCA SUPERMATE </t>
  </si>
  <si>
    <t xml:space="preserve">PINTURA PARA PIZARRA EN PARED INTERIOR MARCA SUPERMATE </t>
  </si>
  <si>
    <t xml:space="preserve">SUMINISTRO E INSTALACION INODORO CON TANQUE ONE PIECE COLOR BLANCO, INCLUYE ASIENTO Y ACCESORIOS, MODELO . AULAS ( MARCA TREBOL) </t>
  </si>
  <si>
    <t>SUMINISTRO E INSTALACION OVALIN DE EMPOTRAR,  MODELO COLOR BLANCO MARCA VAINSA O TREBOL O SIMILAR</t>
  </si>
  <si>
    <t>SUMINISTRO E INSTALACION LLAVE VAINSA MINIMALISTA, BAÑO DE AULAS LAVADERO, MODELO M31A5000</t>
  </si>
  <si>
    <t>SUMINISTRO E INSTALACION DE GRIFERIA PARA DUCHA MONOCOMANDO VAINSA MODELO M70A5000 Y DUCHA TIPO TELEFONO MARCA VAINSA</t>
  </si>
  <si>
    <t>ESPEJO DE 6MM de 60x80, BORDE BISELADO Y LAMINADOS BAÑO AULAS</t>
  </si>
  <si>
    <t>TUBERIA PVC-P C-10 ROSCADO DE Ø1", MARCA PAVCO</t>
  </si>
  <si>
    <t>TUBERIA PVC-P C-10 ROSCADO DE Ø3/4" MARCA PAVCO</t>
  </si>
  <si>
    <t>TUBERIA PVC-P C-10 ROSCADO DE Ø1/2", MARCA PAVCO</t>
  </si>
  <si>
    <t>CODO 90º PVC-P C-10 ROSCADO DE Ø1" , MARCA PAVCO</t>
  </si>
  <si>
    <t>CODO 90º PVC-P C-10 ROSCADO DE Ø3/4" , MARCA PAVCO</t>
  </si>
  <si>
    <t>CODO 90º PVC-P C-10 ROSCADO DE Ø1/2", MARCA PAVCO</t>
  </si>
  <si>
    <t>TEE PVC-P C-10 ROSCADO DE Ø1", MARCA PAVCO</t>
  </si>
  <si>
    <t>TEE PVC-P C-10 ROSCADO DE Ø3/4", MARCA PAVCO</t>
  </si>
  <si>
    <t>TEE PVC-P C-10 ROSCADO DE Ø1/2", MARCA PAVCO</t>
  </si>
  <si>
    <t xml:space="preserve">REDUCCIÓN DE 1" A 3/4", MARCA PAVCO </t>
  </si>
  <si>
    <t>REDUCCIÓN DE 1" A 1/2", MARCA PAVCO</t>
  </si>
  <si>
    <t>REDUCCIÓN DE 3/4" A 1/2", MARCA PAVCO</t>
  </si>
  <si>
    <t xml:space="preserve">PRUEBA HIDRAULICA DE PRESION CONSTANTE AGUA FRIA 1.5 DE PRESION DE TRABAJO ( 4 bar)  </t>
  </si>
  <si>
    <t xml:space="preserve">PRUEBA HIDRAULICAS DE ESTANQUEIDAD DESAGUE 1.5 PRESION DE TRABAJO </t>
  </si>
  <si>
    <t>EMPALME A RED DE DESAGUE EXISTENTE, INCLUYE UBICACIÓN DE DESAGUE</t>
  </si>
  <si>
    <t xml:space="preserve">SUMINISTRO E INSTALACION DE TABLERO GENERAL TG 220v, 3Ø, 60hz, IP65, RAL 7035 Y CERRADURA BOTON, LLAVES TERMOMAGNETICAS SCHNEIDER O SIMILAR, INCLUYE LLAVES DIFERENCIALES; TABLERO CON MANDIL DE BISAGRAS, ETIQUETADO DE LLAVES, CABLES INDECO Y DIAGRAMA UNIFILAR. EMPALME CON CONECTORES. TABLERO DEBE CONSIDERAR PLACA DE ACRILICO DE IDENTIFICACIÓN. </t>
  </si>
  <si>
    <t xml:space="preserve">SALIDA PARA INTERRUPTOR UNIPOLAR SIMPLE </t>
  </si>
  <si>
    <t>06.02.06</t>
  </si>
  <si>
    <t>INTERRUPTORES MARCA BTICINO PREMIUM</t>
  </si>
  <si>
    <t xml:space="preserve">SALIDA PARA TOMACORRIENTE BIPOLAR DOBLE CON ESPIGA A TIERRA MARCA BTICINO HERMETICO </t>
  </si>
  <si>
    <t>SALIDA PARA TOMACORRIENTE ESTABILIZADO DOBLE CON ESPIGA A TIERRA MARCA BTICINO HERMETICO</t>
  </si>
  <si>
    <t xml:space="preserve">SALIDA PARA TOMACORRIENTE BIPOLAR DOBLE CON ESPIGA A TIERRA A PRUEBA DE AGUA BTICINO HERMETICO </t>
  </si>
  <si>
    <t xml:space="preserve">BARRA DE COBRE O MAGNESIO DE POZO A TIERRA </t>
  </si>
  <si>
    <t>06.07.04</t>
  </si>
  <si>
    <t>ILUMINARIAS TIPO PANEL LED ( MARCAS PHILLIPS, OSRAM O LIGHT TED) DE 36 WATTS CADA UNA EN TODO LOS AMBIENTES INTERIOR Y EXTERIOR</t>
  </si>
  <si>
    <t>06.09.00</t>
  </si>
  <si>
    <t xml:space="preserve">THERMAS </t>
  </si>
  <si>
    <t>06.09.01</t>
  </si>
  <si>
    <t xml:space="preserve">THERMA SOLE DE 20 LTS. CON LLAVE ELECTRICA INDEPENDIENTE MARCA SCHNEIDER </t>
  </si>
  <si>
    <t>ACARREO Y ELIMINACION DE DESMONTE Y MATERIAL EXCEDENTE DE TODA LA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</si>
</sst>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S/.&quot;* #,##0.00_-;\-&quot;S/.&quot;* #,##0.00_-;_-&quot;S/.&quot;* &quot;-&quot;??_-;_-@_-"/>
    <numFmt numFmtId="165" formatCode="_-* #,##0.00_-;\-* #,##0.00_-;_-* &quot;-&quot;??_-;_-@_-"/>
    <numFmt numFmtId="166" formatCode="_-&quot;S/&quot;* #,##0.00_-;\-&quot;S/&quot;* #,##0.00_-;_-&quot;S/&quot;* &quot;-&quot;??_-;_-@_-"/>
    <numFmt numFmtId="167" formatCode="#,##0.00_);\-#,##0.00"/>
    <numFmt numFmtId="168" formatCode="mm\.dd\.yy;@"/>
    <numFmt numFmtId="169" formatCode="&quot;S/&quot;#,##0.00"/>
    <numFmt numFmtId="170" formatCode="0.0%"/>
    <numFmt numFmtId="171" formatCode="_ &quot;S/.&quot;\ * #,##0.00_ ;_ &quot;S/.&quot;\ * \-#,##0.00_ ;_ &quot;S/.&quot;\ * &quot;-&quot;??_ ;_ @_ "/>
    <numFmt numFmtId="172" formatCode="&quot;S/.&quot;\ 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i/>
      <u/>
      <sz val="22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5DFB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434">
    <xf numFmtId="0" fontId="0" fillId="0" borderId="0" xfId="0"/>
    <xf numFmtId="0" fontId="4" fillId="0" borderId="0" xfId="2" applyFont="1" applyAlignment="1">
      <alignment horizontal="left" vertical="center"/>
    </xf>
    <xf numFmtId="14" fontId="4" fillId="0" borderId="0" xfId="2" applyNumberFormat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14" fontId="6" fillId="0" borderId="0" xfId="2" applyNumberFormat="1" applyFont="1" applyAlignment="1">
      <alignment vertical="center"/>
    </xf>
    <xf numFmtId="0" fontId="7" fillId="2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167" fontId="7" fillId="3" borderId="1" xfId="2" applyNumberFormat="1" applyFont="1" applyFill="1" applyBorder="1" applyAlignment="1">
      <alignment horizontal="center" vertical="center"/>
    </xf>
    <xf numFmtId="167" fontId="8" fillId="4" borderId="1" xfId="0" applyNumberFormat="1" applyFont="1" applyFill="1" applyBorder="1" applyAlignment="1">
      <alignment horizontal="right" vertical="center"/>
    </xf>
    <xf numFmtId="167" fontId="8" fillId="0" borderId="1" xfId="0" applyNumberFormat="1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5" borderId="1" xfId="0" applyFont="1" applyFill="1" applyBorder="1" applyAlignment="1">
      <alignment vertical="center"/>
    </xf>
    <xf numFmtId="167" fontId="8" fillId="5" borderId="1" xfId="0" applyNumberFormat="1" applyFont="1" applyFill="1" applyBorder="1" applyAlignment="1">
      <alignment vertical="center"/>
    </xf>
    <xf numFmtId="167" fontId="8" fillId="5" borderId="1" xfId="0" applyNumberFormat="1" applyFont="1" applyFill="1" applyBorder="1" applyAlignment="1">
      <alignment horizontal="right" vertical="center"/>
    </xf>
    <xf numFmtId="167" fontId="8" fillId="3" borderId="1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165" fontId="4" fillId="5" borderId="1" xfId="0" applyNumberFormat="1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6" borderId="0" xfId="2" applyFont="1" applyFill="1" applyAlignment="1">
      <alignment vertical="center"/>
    </xf>
    <xf numFmtId="167" fontId="2" fillId="6" borderId="0" xfId="2" applyNumberFormat="1" applyFont="1" applyFill="1" applyAlignment="1">
      <alignment vertical="center"/>
    </xf>
    <xf numFmtId="0" fontId="10" fillId="0" borderId="0" xfId="2" applyFont="1" applyAlignment="1">
      <alignment horizontal="left" vertical="center"/>
    </xf>
    <xf numFmtId="165" fontId="11" fillId="0" borderId="0" xfId="1" applyFont="1" applyFill="1" applyBorder="1" applyAlignment="1" applyProtection="1">
      <alignment vertical="center"/>
    </xf>
    <xf numFmtId="0" fontId="12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 indent="1"/>
    </xf>
    <xf numFmtId="167" fontId="8" fillId="0" borderId="2" xfId="0" applyNumberFormat="1" applyFont="1" applyBorder="1" applyAlignment="1">
      <alignment horizontal="right" vertical="center"/>
    </xf>
    <xf numFmtId="0" fontId="7" fillId="3" borderId="6" xfId="2" applyFont="1" applyFill="1" applyBorder="1" applyAlignment="1">
      <alignment horizontal="center" vertical="center"/>
    </xf>
    <xf numFmtId="167" fontId="7" fillId="3" borderId="7" xfId="2" applyNumberFormat="1" applyFont="1" applyFill="1" applyBorder="1" applyAlignment="1">
      <alignment horizontal="center" vertical="center"/>
    </xf>
    <xf numFmtId="167" fontId="8" fillId="4" borderId="6" xfId="0" applyNumberFormat="1" applyFont="1" applyFill="1" applyBorder="1" applyAlignment="1">
      <alignment horizontal="right" vertical="center"/>
    </xf>
    <xf numFmtId="167" fontId="8" fillId="4" borderId="7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167" fontId="8" fillId="5" borderId="7" xfId="0" applyNumberFormat="1" applyFont="1" applyFill="1" applyBorder="1" applyAlignment="1">
      <alignment vertical="center"/>
    </xf>
    <xf numFmtId="167" fontId="8" fillId="0" borderId="6" xfId="0" applyNumberFormat="1" applyFont="1" applyBorder="1" applyAlignment="1">
      <alignment horizontal="right" vertical="center"/>
    </xf>
    <xf numFmtId="167" fontId="8" fillId="0" borderId="7" xfId="0" applyNumberFormat="1" applyFont="1" applyBorder="1" applyAlignment="1">
      <alignment horizontal="right" vertical="center"/>
    </xf>
    <xf numFmtId="167" fontId="8" fillId="5" borderId="6" xfId="0" applyNumberFormat="1" applyFont="1" applyFill="1" applyBorder="1" applyAlignment="1">
      <alignment horizontal="right" vertical="center"/>
    </xf>
    <xf numFmtId="167" fontId="8" fillId="5" borderId="7" xfId="0" applyNumberFormat="1" applyFont="1" applyFill="1" applyBorder="1" applyAlignment="1">
      <alignment horizontal="right" vertical="center"/>
    </xf>
    <xf numFmtId="167" fontId="8" fillId="3" borderId="6" xfId="0" applyNumberFormat="1" applyFont="1" applyFill="1" applyBorder="1" applyAlignment="1">
      <alignment horizontal="right" vertical="center"/>
    </xf>
    <xf numFmtId="167" fontId="8" fillId="3" borderId="7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center" vertical="center"/>
    </xf>
    <xf numFmtId="167" fontId="9" fillId="3" borderId="7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165" fontId="4" fillId="0" borderId="7" xfId="0" applyNumberFormat="1" applyFont="1" applyBorder="1" applyAlignment="1">
      <alignment vertical="center"/>
    </xf>
    <xf numFmtId="165" fontId="4" fillId="5" borderId="6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165" fontId="4" fillId="4" borderId="6" xfId="0" applyNumberFormat="1" applyFont="1" applyFill="1" applyBorder="1" applyAlignment="1">
      <alignment vertical="center"/>
    </xf>
    <xf numFmtId="165" fontId="4" fillId="4" borderId="7" xfId="0" applyNumberFormat="1" applyFont="1" applyFill="1" applyBorder="1" applyAlignment="1">
      <alignment vertical="center"/>
    </xf>
    <xf numFmtId="165" fontId="4" fillId="3" borderId="6" xfId="0" applyNumberFormat="1" applyFont="1" applyFill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7" xfId="2" applyNumberFormat="1" applyFont="1" applyBorder="1" applyAlignment="1">
      <alignment horizontal="center" vertical="center"/>
    </xf>
    <xf numFmtId="167" fontId="8" fillId="0" borderId="8" xfId="0" applyNumberFormat="1" applyFont="1" applyBorder="1" applyAlignment="1">
      <alignment horizontal="right" vertical="center"/>
    </xf>
    <xf numFmtId="167" fontId="8" fillId="0" borderId="9" xfId="0" applyNumberFormat="1" applyFont="1" applyBorder="1" applyAlignment="1">
      <alignment horizontal="right" vertical="center"/>
    </xf>
    <xf numFmtId="167" fontId="8" fillId="0" borderId="1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9" fillId="5" borderId="2" xfId="0" applyFont="1" applyFill="1" applyBorder="1" applyAlignment="1">
      <alignment horizontal="left" vertical="center"/>
    </xf>
    <xf numFmtId="0" fontId="9" fillId="5" borderId="2" xfId="3" applyFont="1" applyFill="1" applyBorder="1" applyAlignment="1">
      <alignment horizontal="left" vertical="center"/>
    </xf>
    <xf numFmtId="0" fontId="9" fillId="5" borderId="2" xfId="2" applyFont="1" applyFill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8" fillId="0" borderId="6" xfId="3" applyNumberFormat="1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2" fontId="8" fillId="5" borderId="6" xfId="3" applyNumberFormat="1" applyFont="1" applyFill="1" applyBorder="1" applyAlignment="1">
      <alignment horizontal="center" vertical="center"/>
    </xf>
    <xf numFmtId="2" fontId="8" fillId="4" borderId="6" xfId="3" applyNumberFormat="1" applyFont="1" applyFill="1" applyBorder="1" applyAlignment="1">
      <alignment horizontal="center" vertical="center"/>
    </xf>
    <xf numFmtId="0" fontId="8" fillId="5" borderId="6" xfId="2" applyFont="1" applyFill="1" applyBorder="1" applyAlignment="1">
      <alignment vertical="center"/>
    </xf>
    <xf numFmtId="0" fontId="8" fillId="4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165" fontId="4" fillId="4" borderId="9" xfId="0" applyNumberFormat="1" applyFont="1" applyFill="1" applyBorder="1" applyAlignment="1">
      <alignment vertical="center"/>
    </xf>
    <xf numFmtId="0" fontId="2" fillId="6" borderId="0" xfId="2" applyFont="1" applyFill="1" applyAlignment="1">
      <alignment vertical="center" wrapText="1"/>
    </xf>
    <xf numFmtId="0" fontId="4" fillId="0" borderId="2" xfId="2" applyFont="1" applyBorder="1" applyAlignment="1">
      <alignment horizontal="left" vertical="center"/>
    </xf>
    <xf numFmtId="0" fontId="7" fillId="3" borderId="2" xfId="2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167" fontId="7" fillId="3" borderId="6" xfId="2" applyNumberFormat="1" applyFont="1" applyFill="1" applyBorder="1" applyAlignment="1">
      <alignment horizontal="center" vertical="center"/>
    </xf>
    <xf numFmtId="167" fontId="8" fillId="5" borderId="6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167" fontId="9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right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2" fontId="15" fillId="0" borderId="1" xfId="0" applyNumberFormat="1" applyFont="1" applyBorder="1" applyAlignment="1">
      <alignment horizontal="right" vertical="center" shrinkToFit="1"/>
    </xf>
    <xf numFmtId="0" fontId="1" fillId="9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2" fontId="15" fillId="0" borderId="1" xfId="0" applyNumberFormat="1" applyFont="1" applyBorder="1" applyAlignment="1">
      <alignment vertical="top" shrinkToFit="1"/>
    </xf>
    <xf numFmtId="0" fontId="1" fillId="0" borderId="6" xfId="0" applyFont="1" applyBorder="1" applyAlignment="1">
      <alignment horizontal="left" wrapText="1"/>
    </xf>
    <xf numFmtId="4" fontId="15" fillId="0" borderId="1" xfId="0" applyNumberFormat="1" applyFont="1" applyBorder="1" applyAlignment="1">
      <alignment vertical="top" shrinkToFit="1"/>
    </xf>
    <xf numFmtId="4" fontId="15" fillId="0" borderId="7" xfId="0" applyNumberFormat="1" applyFont="1" applyBorder="1" applyAlignment="1">
      <alignment vertical="top" shrinkToFit="1"/>
    </xf>
    <xf numFmtId="0" fontId="9" fillId="0" borderId="7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vertical="center" shrinkToFit="1"/>
    </xf>
    <xf numFmtId="0" fontId="8" fillId="0" borderId="6" xfId="0" applyFont="1" applyBorder="1" applyAlignment="1">
      <alignment horizontal="left" vertical="top" wrapText="1" indent="2"/>
    </xf>
    <xf numFmtId="0" fontId="8" fillId="0" borderId="6" xfId="0" applyFont="1" applyBorder="1" applyAlignment="1">
      <alignment horizontal="left" vertical="center" wrapText="1" indent="2"/>
    </xf>
    <xf numFmtId="0" fontId="8" fillId="0" borderId="6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top" wrapText="1" indent="1"/>
    </xf>
    <xf numFmtId="4" fontId="15" fillId="0" borderId="1" xfId="0" applyNumberFormat="1" applyFont="1" applyBorder="1" applyAlignment="1">
      <alignment horizontal="right" vertical="center" shrinkToFit="1"/>
    </xf>
    <xf numFmtId="2" fontId="15" fillId="0" borderId="1" xfId="0" applyNumberFormat="1" applyFont="1" applyBorder="1" applyAlignment="1">
      <alignment horizontal="left" vertical="top" indent="2" shrinkToFit="1"/>
    </xf>
    <xf numFmtId="0" fontId="1" fillId="0" borderId="6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2" fontId="15" fillId="0" borderId="9" xfId="0" applyNumberFormat="1" applyFont="1" applyBorder="1" applyAlignment="1">
      <alignment horizontal="right" vertical="top" shrinkToFit="1"/>
    </xf>
    <xf numFmtId="165" fontId="8" fillId="0" borderId="1" xfId="0" applyNumberFormat="1" applyFont="1" applyBorder="1" applyAlignment="1">
      <alignment vertical="center"/>
    </xf>
    <xf numFmtId="165" fontId="8" fillId="4" borderId="1" xfId="0" applyNumberFormat="1" applyFont="1" applyFill="1" applyBorder="1" applyAlignment="1">
      <alignment vertical="center"/>
    </xf>
    <xf numFmtId="0" fontId="9" fillId="4" borderId="6" xfId="0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vertical="center"/>
    </xf>
    <xf numFmtId="165" fontId="9" fillId="4" borderId="1" xfId="0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0" fontId="7" fillId="2" borderId="12" xfId="2" applyFont="1" applyFill="1" applyBorder="1" applyAlignment="1">
      <alignment vertical="center"/>
    </xf>
    <xf numFmtId="0" fontId="7" fillId="3" borderId="13" xfId="2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8" fillId="0" borderId="13" xfId="0" applyFont="1" applyBorder="1" applyAlignment="1">
      <alignment vertical="top" wrapText="1"/>
    </xf>
    <xf numFmtId="0" fontId="9" fillId="0" borderId="13" xfId="3" applyFont="1" applyBorder="1" applyAlignment="1">
      <alignment vertical="center"/>
    </xf>
    <xf numFmtId="0" fontId="9" fillId="9" borderId="13" xfId="0" applyFont="1" applyFill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168" fontId="15" fillId="0" borderId="2" xfId="0" applyNumberFormat="1" applyFont="1" applyBorder="1" applyAlignment="1">
      <alignment horizontal="left" vertical="top" shrinkToFit="1"/>
    </xf>
    <xf numFmtId="168" fontId="16" fillId="9" borderId="2" xfId="0" applyNumberFormat="1" applyFont="1" applyFill="1" applyBorder="1" applyAlignment="1">
      <alignment horizontal="left" vertical="top" shrinkToFit="1"/>
    </xf>
    <xf numFmtId="168" fontId="16" fillId="0" borderId="2" xfId="0" applyNumberFormat="1" applyFont="1" applyBorder="1" applyAlignment="1">
      <alignment horizontal="left" vertical="top" shrinkToFit="1"/>
    </xf>
    <xf numFmtId="0" fontId="4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2" fontId="15" fillId="5" borderId="1" xfId="0" applyNumberFormat="1" applyFont="1" applyFill="1" applyBorder="1" applyAlignment="1">
      <alignment horizontal="right" vertical="top" shrinkToFit="1"/>
    </xf>
    <xf numFmtId="17" fontId="4" fillId="0" borderId="0" xfId="2" applyNumberFormat="1" applyFont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9" fillId="4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 wrapText="1"/>
    </xf>
    <xf numFmtId="0" fontId="9" fillId="0" borderId="13" xfId="0" applyFont="1" applyBorder="1" applyAlignment="1">
      <alignment vertical="top" wrapText="1"/>
    </xf>
    <xf numFmtId="0" fontId="8" fillId="0" borderId="13" xfId="3" applyFont="1" applyBorder="1" applyAlignment="1">
      <alignment vertical="center"/>
    </xf>
    <xf numFmtId="0" fontId="8" fillId="0" borderId="13" xfId="3" applyFont="1" applyBorder="1" applyAlignment="1">
      <alignment vertical="center" wrapText="1"/>
    </xf>
    <xf numFmtId="0" fontId="9" fillId="5" borderId="13" xfId="3" applyFont="1" applyFill="1" applyBorder="1" applyAlignment="1">
      <alignment vertical="center"/>
    </xf>
    <xf numFmtId="0" fontId="8" fillId="4" borderId="13" xfId="3" applyFont="1" applyFill="1" applyBorder="1" applyAlignment="1">
      <alignment vertical="center" wrapText="1"/>
    </xf>
    <xf numFmtId="0" fontId="9" fillId="5" borderId="13" xfId="2" applyFont="1" applyFill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8" fillId="0" borderId="13" xfId="2" applyFont="1" applyBorder="1" applyAlignment="1">
      <alignment vertical="center"/>
    </xf>
    <xf numFmtId="0" fontId="8" fillId="4" borderId="13" xfId="3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2" fontId="15" fillId="5" borderId="1" xfId="0" applyNumberFormat="1" applyFont="1" applyFill="1" applyBorder="1" applyAlignment="1">
      <alignment vertical="top" shrinkToFit="1"/>
    </xf>
    <xf numFmtId="0" fontId="8" fillId="4" borderId="1" xfId="0" applyFont="1" applyFill="1" applyBorder="1" applyAlignment="1">
      <alignment horizontal="right" vertical="top" wrapText="1" indent="1"/>
    </xf>
    <xf numFmtId="0" fontId="1" fillId="5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9" fillId="5" borderId="13" xfId="0" applyFont="1" applyFill="1" applyBorder="1" applyAlignment="1">
      <alignment vertical="top" wrapText="1"/>
    </xf>
    <xf numFmtId="0" fontId="9" fillId="5" borderId="6" xfId="0" applyFont="1" applyFill="1" applyBorder="1" applyAlignment="1">
      <alignment vertical="top" wrapText="1"/>
    </xf>
    <xf numFmtId="0" fontId="8" fillId="5" borderId="6" xfId="0" applyFont="1" applyFill="1" applyBorder="1" applyAlignment="1">
      <alignment horizontal="left" vertical="top" wrapText="1" indent="2"/>
    </xf>
    <xf numFmtId="0" fontId="8" fillId="5" borderId="6" xfId="0" applyFont="1" applyFill="1" applyBorder="1" applyAlignment="1">
      <alignment vertical="top" wrapText="1"/>
    </xf>
    <xf numFmtId="0" fontId="8" fillId="4" borderId="6" xfId="0" applyFont="1" applyFill="1" applyBorder="1" applyAlignment="1">
      <alignment horizontal="left" vertical="top" wrapText="1" indent="2"/>
    </xf>
    <xf numFmtId="2" fontId="15" fillId="4" borderId="1" xfId="0" applyNumberFormat="1" applyFont="1" applyFill="1" applyBorder="1" applyAlignment="1">
      <alignment horizontal="right" vertical="top" shrinkToFit="1"/>
    </xf>
    <xf numFmtId="0" fontId="8" fillId="4" borderId="6" xfId="0" applyFont="1" applyFill="1" applyBorder="1" applyAlignment="1">
      <alignment horizontal="left" vertical="center" wrapText="1" indent="2"/>
    </xf>
    <xf numFmtId="2" fontId="15" fillId="4" borderId="1" xfId="0" applyNumberFormat="1" applyFont="1" applyFill="1" applyBorder="1" applyAlignment="1">
      <alignment horizontal="right" vertical="center" shrinkToFit="1"/>
    </xf>
    <xf numFmtId="0" fontId="8" fillId="4" borderId="9" xfId="0" applyFont="1" applyFill="1" applyBorder="1" applyAlignment="1">
      <alignment horizontal="right" vertical="top" wrapText="1" indent="1"/>
    </xf>
    <xf numFmtId="167" fontId="8" fillId="4" borderId="9" xfId="0" applyNumberFormat="1" applyFont="1" applyFill="1" applyBorder="1" applyAlignment="1">
      <alignment horizontal="right" vertical="center"/>
    </xf>
    <xf numFmtId="167" fontId="8" fillId="4" borderId="10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left" vertical="top" wrapText="1" indent="2"/>
    </xf>
    <xf numFmtId="2" fontId="15" fillId="4" borderId="9" xfId="0" applyNumberFormat="1" applyFont="1" applyFill="1" applyBorder="1" applyAlignment="1">
      <alignment horizontal="right" vertical="top" shrinkToFit="1"/>
    </xf>
    <xf numFmtId="0" fontId="8" fillId="4" borderId="1" xfId="0" applyFont="1" applyFill="1" applyBorder="1" applyAlignment="1">
      <alignment horizontal="right" vertical="center" wrapText="1" indent="1"/>
    </xf>
    <xf numFmtId="0" fontId="8" fillId="4" borderId="6" xfId="0" applyFont="1" applyFill="1" applyBorder="1" applyAlignment="1">
      <alignment horizontal="left" vertical="top" wrapText="1" indent="1"/>
    </xf>
    <xf numFmtId="167" fontId="8" fillId="0" borderId="1" xfId="2" applyNumberFormat="1" applyFont="1" applyBorder="1" applyAlignment="1">
      <alignment vertical="center"/>
    </xf>
    <xf numFmtId="0" fontId="8" fillId="5" borderId="6" xfId="0" applyFont="1" applyFill="1" applyBorder="1" applyAlignment="1">
      <alignment horizontal="left" vertical="top" wrapText="1" indent="1"/>
    </xf>
    <xf numFmtId="4" fontId="15" fillId="5" borderId="1" xfId="0" applyNumberFormat="1" applyFont="1" applyFill="1" applyBorder="1" applyAlignment="1">
      <alignment horizontal="right" vertical="top" shrinkToFit="1"/>
    </xf>
    <xf numFmtId="0" fontId="4" fillId="5" borderId="2" xfId="2" applyFont="1" applyFill="1" applyBorder="1" applyAlignment="1">
      <alignment horizontal="left" vertical="center"/>
    </xf>
    <xf numFmtId="167" fontId="9" fillId="5" borderId="1" xfId="0" applyNumberFormat="1" applyFont="1" applyFill="1" applyBorder="1" applyAlignment="1">
      <alignment horizontal="right" vertical="center"/>
    </xf>
    <xf numFmtId="0" fontId="4" fillId="5" borderId="0" xfId="2" applyFont="1" applyFill="1" applyAlignment="1">
      <alignment vertical="center"/>
    </xf>
    <xf numFmtId="0" fontId="4" fillId="5" borderId="2" xfId="0" applyFont="1" applyFill="1" applyBorder="1" applyAlignment="1">
      <alignment horizontal="left" vertical="center"/>
    </xf>
    <xf numFmtId="0" fontId="4" fillId="5" borderId="0" xfId="0" applyFont="1" applyFill="1" applyAlignment="1">
      <alignment vertical="center"/>
    </xf>
    <xf numFmtId="9" fontId="4" fillId="0" borderId="0" xfId="2" applyNumberFormat="1" applyFont="1" applyAlignment="1">
      <alignment vertical="center"/>
    </xf>
    <xf numFmtId="0" fontId="4" fillId="0" borderId="15" xfId="2" applyFont="1" applyBorder="1" applyAlignment="1">
      <alignment vertical="center"/>
    </xf>
    <xf numFmtId="9" fontId="4" fillId="0" borderId="15" xfId="2" applyNumberFormat="1" applyFont="1" applyBorder="1" applyAlignment="1">
      <alignment vertical="center"/>
    </xf>
    <xf numFmtId="169" fontId="4" fillId="0" borderId="0" xfId="2" applyNumberFormat="1" applyFont="1" applyAlignment="1">
      <alignment vertical="center"/>
    </xf>
    <xf numFmtId="169" fontId="4" fillId="0" borderId="15" xfId="2" applyNumberFormat="1" applyFont="1" applyBorder="1" applyAlignment="1">
      <alignment vertical="center"/>
    </xf>
    <xf numFmtId="169" fontId="4" fillId="0" borderId="0" xfId="1" applyNumberFormat="1" applyFont="1" applyFill="1" applyBorder="1" applyAlignment="1" applyProtection="1">
      <alignment vertical="center"/>
    </xf>
    <xf numFmtId="0" fontId="4" fillId="0" borderId="11" xfId="2" applyFont="1" applyBorder="1" applyAlignment="1">
      <alignment vertical="center"/>
    </xf>
    <xf numFmtId="9" fontId="4" fillId="0" borderId="11" xfId="2" applyNumberFormat="1" applyFont="1" applyBorder="1" applyAlignment="1">
      <alignment vertical="center"/>
    </xf>
    <xf numFmtId="166" fontId="4" fillId="0" borderId="0" xfId="2" applyNumberFormat="1" applyFont="1" applyAlignment="1">
      <alignment vertical="center"/>
    </xf>
    <xf numFmtId="166" fontId="4" fillId="0" borderId="11" xfId="2" applyNumberFormat="1" applyFont="1" applyBorder="1" applyAlignment="1">
      <alignment vertical="center"/>
    </xf>
    <xf numFmtId="0" fontId="19" fillId="0" borderId="0" xfId="2" applyFont="1" applyAlignment="1">
      <alignment vertical="center"/>
    </xf>
    <xf numFmtId="165" fontId="9" fillId="2" borderId="1" xfId="1" applyFont="1" applyFill="1" applyBorder="1" applyAlignment="1">
      <alignment horizontal="center" vertical="center"/>
    </xf>
    <xf numFmtId="165" fontId="9" fillId="2" borderId="6" xfId="1" applyFont="1" applyFill="1" applyBorder="1" applyAlignment="1">
      <alignment horizontal="center" vertical="center"/>
    </xf>
    <xf numFmtId="165" fontId="9" fillId="2" borderId="7" xfId="1" applyFont="1" applyFill="1" applyBorder="1" applyAlignment="1">
      <alignment horizontal="center" vertical="center"/>
    </xf>
    <xf numFmtId="167" fontId="9" fillId="3" borderId="7" xfId="0" applyNumberFormat="1" applyFont="1" applyFill="1" applyBorder="1" applyAlignment="1">
      <alignment horizontal="right" vertical="center"/>
    </xf>
    <xf numFmtId="167" fontId="9" fillId="3" borderId="6" xfId="0" applyNumberFormat="1" applyFont="1" applyFill="1" applyBorder="1" applyAlignment="1">
      <alignment horizontal="right" vertical="center"/>
    </xf>
    <xf numFmtId="167" fontId="9" fillId="3" borderId="1" xfId="0" applyNumberFormat="1" applyFont="1" applyFill="1" applyBorder="1" applyAlignment="1">
      <alignment horizontal="right" vertical="center"/>
    </xf>
    <xf numFmtId="165" fontId="7" fillId="3" borderId="7" xfId="0" applyNumberFormat="1" applyFont="1" applyFill="1" applyBorder="1" applyAlignment="1">
      <alignment vertical="center"/>
    </xf>
    <xf numFmtId="165" fontId="7" fillId="3" borderId="6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horizontal="left" wrapText="1"/>
    </xf>
    <xf numFmtId="165" fontId="7" fillId="3" borderId="1" xfId="0" applyNumberFormat="1" applyFont="1" applyFill="1" applyBorder="1" applyAlignment="1">
      <alignment vertical="center"/>
    </xf>
    <xf numFmtId="167" fontId="8" fillId="11" borderId="1" xfId="0" applyNumberFormat="1" applyFont="1" applyFill="1" applyBorder="1" applyAlignment="1">
      <alignment horizontal="right" vertical="center"/>
    </xf>
    <xf numFmtId="0" fontId="1" fillId="9" borderId="16" xfId="0" applyFont="1" applyFill="1" applyBorder="1" applyAlignment="1">
      <alignment horizontal="left" wrapText="1"/>
    </xf>
    <xf numFmtId="0" fontId="1" fillId="9" borderId="17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left" wrapText="1"/>
    </xf>
    <xf numFmtId="165" fontId="1" fillId="9" borderId="1" xfId="1" applyFont="1" applyFill="1" applyBorder="1" applyAlignment="1">
      <alignment horizontal="right" wrapText="1"/>
    </xf>
    <xf numFmtId="0" fontId="17" fillId="4" borderId="6" xfId="0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right" vertical="top" shrinkToFit="1"/>
    </xf>
    <xf numFmtId="165" fontId="17" fillId="4" borderId="1" xfId="0" applyNumberFormat="1" applyFont="1" applyFill="1" applyBorder="1" applyAlignment="1">
      <alignment vertical="center"/>
    </xf>
    <xf numFmtId="165" fontId="17" fillId="0" borderId="1" xfId="0" applyNumberFormat="1" applyFont="1" applyBorder="1" applyAlignment="1">
      <alignment vertical="center"/>
    </xf>
    <xf numFmtId="165" fontId="17" fillId="0" borderId="7" xfId="0" applyNumberFormat="1" applyFont="1" applyBorder="1" applyAlignment="1">
      <alignment vertical="center"/>
    </xf>
    <xf numFmtId="165" fontId="17" fillId="0" borderId="6" xfId="0" applyNumberFormat="1" applyFont="1" applyBorder="1" applyAlignment="1">
      <alignment vertical="center"/>
    </xf>
    <xf numFmtId="167" fontId="17" fillId="4" borderId="1" xfId="0" applyNumberFormat="1" applyFont="1" applyFill="1" applyBorder="1" applyAlignment="1">
      <alignment horizontal="right" vertical="center"/>
    </xf>
    <xf numFmtId="165" fontId="4" fillId="11" borderId="1" xfId="0" applyNumberFormat="1" applyFont="1" applyFill="1" applyBorder="1" applyAlignment="1">
      <alignment vertical="center"/>
    </xf>
    <xf numFmtId="0" fontId="17" fillId="0" borderId="13" xfId="3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2" fontId="17" fillId="11" borderId="1" xfId="0" applyNumberFormat="1" applyFont="1" applyFill="1" applyBorder="1" applyAlignment="1">
      <alignment horizontal="right" vertical="top" shrinkToFit="1"/>
    </xf>
    <xf numFmtId="0" fontId="8" fillId="11" borderId="6" xfId="0" applyFont="1" applyFill="1" applyBorder="1" applyAlignment="1">
      <alignment horizontal="center" vertical="center"/>
    </xf>
    <xf numFmtId="165" fontId="8" fillId="11" borderId="1" xfId="0" applyNumberFormat="1" applyFont="1" applyFill="1" applyBorder="1" applyAlignment="1">
      <alignment vertical="center"/>
    </xf>
    <xf numFmtId="2" fontId="15" fillId="11" borderId="1" xfId="0" applyNumberFormat="1" applyFont="1" applyFill="1" applyBorder="1" applyAlignment="1">
      <alignment horizontal="right" vertical="top" shrinkToFit="1"/>
    </xf>
    <xf numFmtId="0" fontId="17" fillId="0" borderId="6" xfId="0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167" fontId="17" fillId="0" borderId="6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top" shrinkToFit="1"/>
    </xf>
    <xf numFmtId="2" fontId="15" fillId="11" borderId="1" xfId="0" applyNumberFormat="1" applyFont="1" applyFill="1" applyBorder="1" applyAlignment="1">
      <alignment vertical="top" shrinkToFit="1"/>
    </xf>
    <xf numFmtId="0" fontId="17" fillId="4" borderId="13" xfId="3" applyFont="1" applyFill="1" applyBorder="1" applyAlignment="1">
      <alignment vertical="center" wrapText="1"/>
    </xf>
    <xf numFmtId="165" fontId="17" fillId="0" borderId="2" xfId="0" applyNumberFormat="1" applyFont="1" applyBorder="1" applyAlignment="1">
      <alignment horizontal="center" vertical="center"/>
    </xf>
    <xf numFmtId="165" fontId="17" fillId="0" borderId="19" xfId="0" applyNumberFormat="1" applyFont="1" applyBorder="1" applyAlignment="1">
      <alignment horizontal="center" vertical="center"/>
    </xf>
    <xf numFmtId="167" fontId="17" fillId="5" borderId="7" xfId="0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167" fontId="17" fillId="0" borderId="1" xfId="0" applyNumberFormat="1" applyFont="1" applyBorder="1" applyAlignment="1">
      <alignment vertical="center"/>
    </xf>
    <xf numFmtId="0" fontId="4" fillId="8" borderId="0" xfId="0" applyFont="1" applyFill="1" applyAlignment="1">
      <alignment vertical="center"/>
    </xf>
    <xf numFmtId="170" fontId="4" fillId="0" borderId="0" xfId="2" applyNumberFormat="1" applyFont="1" applyAlignment="1">
      <alignment vertical="center"/>
    </xf>
    <xf numFmtId="165" fontId="18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24" fillId="14" borderId="28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center" vertical="center" wrapText="1"/>
    </xf>
    <xf numFmtId="165" fontId="24" fillId="14" borderId="28" xfId="1" applyFont="1" applyFill="1" applyBorder="1" applyAlignment="1">
      <alignment horizontal="center" vertical="center" wrapText="1"/>
    </xf>
    <xf numFmtId="165" fontId="24" fillId="14" borderId="26" xfId="1" applyFont="1" applyFill="1" applyBorder="1" applyAlignment="1">
      <alignment horizontal="center" vertical="center" wrapText="1"/>
    </xf>
    <xf numFmtId="165" fontId="24" fillId="14" borderId="20" xfId="1" applyFont="1" applyFill="1" applyBorder="1" applyAlignment="1">
      <alignment horizontal="center" vertical="center" wrapText="1"/>
    </xf>
    <xf numFmtId="165" fontId="24" fillId="14" borderId="1" xfId="1" applyFont="1" applyFill="1" applyBorder="1" applyAlignment="1">
      <alignment horizontal="center" vertical="center" wrapText="1"/>
    </xf>
    <xf numFmtId="165" fontId="18" fillId="13" borderId="26" xfId="1" applyFont="1" applyFill="1" applyBorder="1" applyAlignment="1">
      <alignment horizontal="center" vertical="center" wrapText="1"/>
    </xf>
    <xf numFmtId="165" fontId="18" fillId="13" borderId="20" xfId="1" applyFont="1" applyFill="1" applyBorder="1" applyAlignment="1">
      <alignment horizontal="center" vertical="center" wrapText="1"/>
    </xf>
    <xf numFmtId="165" fontId="18" fillId="13" borderId="28" xfId="1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center" vertical="center" wrapText="1"/>
    </xf>
    <xf numFmtId="169" fontId="22" fillId="0" borderId="28" xfId="1" applyNumberFormat="1" applyFont="1" applyFill="1" applyBorder="1" applyAlignment="1">
      <alignment vertical="center" wrapText="1"/>
    </xf>
    <xf numFmtId="169" fontId="1" fillId="0" borderId="28" xfId="1" applyNumberFormat="1" applyFont="1" applyFill="1" applyBorder="1" applyAlignment="1">
      <alignment vertical="center" wrapText="1"/>
    </xf>
    <xf numFmtId="169" fontId="1" fillId="0" borderId="17" xfId="1" applyNumberFormat="1" applyFont="1" applyFill="1" applyBorder="1" applyAlignment="1">
      <alignment vertical="center" wrapText="1"/>
    </xf>
    <xf numFmtId="169" fontId="1" fillId="0" borderId="1" xfId="1" applyNumberFormat="1" applyFont="1" applyFill="1" applyBorder="1" applyAlignment="1">
      <alignment vertical="center" wrapText="1"/>
    </xf>
    <xf numFmtId="169" fontId="22" fillId="0" borderId="1" xfId="1" applyNumberFormat="1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18" fillId="15" borderId="1" xfId="0" applyFont="1" applyFill="1" applyBorder="1" applyAlignment="1">
      <alignment horizontal="center" vertical="center"/>
    </xf>
    <xf numFmtId="0" fontId="18" fillId="15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29" xfId="0" applyFont="1" applyBorder="1" applyAlignment="1">
      <alignment vertical="center"/>
    </xf>
    <xf numFmtId="0" fontId="22" fillId="0" borderId="29" xfId="0" applyFont="1" applyBorder="1"/>
    <xf numFmtId="0" fontId="22" fillId="0" borderId="23" xfId="0" applyFont="1" applyBorder="1"/>
    <xf numFmtId="171" fontId="0" fillId="0" borderId="30" xfId="0" applyNumberFormat="1" applyBorder="1" applyAlignment="1">
      <alignment horizontal="center"/>
    </xf>
    <xf numFmtId="171" fontId="0" fillId="0" borderId="27" xfId="0" applyNumberFormat="1" applyBorder="1" applyAlignment="1">
      <alignment horizontal="center"/>
    </xf>
    <xf numFmtId="169" fontId="1" fillId="0" borderId="32" xfId="1" applyNumberFormat="1" applyFont="1" applyFill="1" applyBorder="1" applyAlignment="1">
      <alignment vertical="center" wrapText="1"/>
    </xf>
    <xf numFmtId="169" fontId="1" fillId="0" borderId="33" xfId="1" applyNumberFormat="1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2" fontId="0" fillId="0" borderId="1" xfId="0" applyNumberFormat="1" applyBorder="1"/>
    <xf numFmtId="9" fontId="24" fillId="0" borderId="13" xfId="0" applyNumberFormat="1" applyFont="1" applyBorder="1" applyAlignment="1">
      <alignment horizontal="center" vertical="center"/>
    </xf>
    <xf numFmtId="171" fontId="22" fillId="0" borderId="19" xfId="0" applyNumberFormat="1" applyFont="1" applyBorder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32" xfId="0" applyNumberFormat="1" applyBorder="1" applyAlignment="1">
      <alignment horizontal="center"/>
    </xf>
    <xf numFmtId="165" fontId="0" fillId="0" borderId="1" xfId="0" applyNumberFormat="1" applyBorder="1"/>
    <xf numFmtId="171" fontId="22" fillId="0" borderId="14" xfId="0" applyNumberFormat="1" applyFont="1" applyBorder="1"/>
    <xf numFmtId="0" fontId="22" fillId="0" borderId="19" xfId="0" applyFont="1" applyBorder="1"/>
    <xf numFmtId="171" fontId="0" fillId="0" borderId="34" xfId="0" applyNumberFormat="1" applyBorder="1" applyAlignment="1">
      <alignment horizontal="center"/>
    </xf>
    <xf numFmtId="171" fontId="0" fillId="0" borderId="26" xfId="0" applyNumberFormat="1" applyBorder="1" applyAlignment="1">
      <alignment horizontal="center"/>
    </xf>
    <xf numFmtId="169" fontId="1" fillId="0" borderId="35" xfId="1" applyNumberFormat="1" applyFont="1" applyFill="1" applyBorder="1" applyAlignment="1">
      <alignment vertical="center" wrapText="1"/>
    </xf>
    <xf numFmtId="169" fontId="1" fillId="0" borderId="36" xfId="1" applyNumberFormat="1" applyFont="1" applyFill="1" applyBorder="1" applyAlignment="1">
      <alignment vertical="center" wrapText="1"/>
    </xf>
    <xf numFmtId="0" fontId="26" fillId="0" borderId="1" xfId="0" applyFont="1" applyBorder="1"/>
    <xf numFmtId="14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72" fontId="26" fillId="0" borderId="1" xfId="0" applyNumberFormat="1" applyFont="1" applyBorder="1"/>
    <xf numFmtId="0" fontId="24" fillId="0" borderId="37" xfId="0" applyFont="1" applyBorder="1" applyAlignment="1">
      <alignment vertical="center"/>
    </xf>
    <xf numFmtId="164" fontId="24" fillId="11" borderId="38" xfId="4" applyFont="1" applyFill="1" applyBorder="1" applyAlignment="1">
      <alignment horizontal="center" vertical="center" wrapText="1"/>
    </xf>
    <xf numFmtId="0" fontId="22" fillId="0" borderId="37" xfId="0" applyFont="1" applyBorder="1"/>
    <xf numFmtId="164" fontId="24" fillId="11" borderId="14" xfId="4" applyFont="1" applyFill="1" applyBorder="1" applyAlignment="1">
      <alignment horizontal="center" vertical="center" wrapText="1"/>
    </xf>
    <xf numFmtId="164" fontId="18" fillId="11" borderId="38" xfId="4" applyFont="1" applyFill="1" applyBorder="1" applyAlignment="1">
      <alignment horizontal="center" vertical="center" wrapText="1"/>
    </xf>
    <xf numFmtId="164" fontId="18" fillId="11" borderId="41" xfId="4" applyFont="1" applyFill="1" applyBorder="1" applyAlignment="1">
      <alignment horizontal="center" vertical="center" wrapText="1"/>
    </xf>
    <xf numFmtId="171" fontId="0" fillId="0" borderId="17" xfId="0" applyNumberFormat="1" applyBorder="1" applyAlignment="1">
      <alignment horizontal="center"/>
    </xf>
    <xf numFmtId="0" fontId="26" fillId="0" borderId="0" xfId="0" applyFont="1"/>
    <xf numFmtId="1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72" fontId="26" fillId="0" borderId="0" xfId="0" applyNumberFormat="1" applyFont="1"/>
    <xf numFmtId="165" fontId="26" fillId="0" borderId="0" xfId="0" applyNumberFormat="1" applyFont="1"/>
    <xf numFmtId="166" fontId="0" fillId="0" borderId="0" xfId="0" applyNumberFormat="1"/>
    <xf numFmtId="164" fontId="18" fillId="11" borderId="42" xfId="4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left"/>
    </xf>
    <xf numFmtId="14" fontId="26" fillId="0" borderId="0" xfId="0" applyNumberFormat="1" applyFont="1"/>
    <xf numFmtId="169" fontId="1" fillId="0" borderId="0" xfId="1" applyNumberFormat="1" applyFont="1" applyFill="1" applyBorder="1" applyAlignment="1">
      <alignment vertical="center" wrapText="1"/>
    </xf>
    <xf numFmtId="169" fontId="1" fillId="0" borderId="30" xfId="1" applyNumberFormat="1" applyFont="1" applyFill="1" applyBorder="1" applyAlignment="1">
      <alignment vertical="center" wrapText="1"/>
    </xf>
    <xf numFmtId="169" fontId="1" fillId="0" borderId="24" xfId="1" applyNumberFormat="1" applyFont="1" applyFill="1" applyBorder="1" applyAlignment="1">
      <alignment vertical="center" wrapText="1"/>
    </xf>
    <xf numFmtId="169" fontId="1" fillId="0" borderId="27" xfId="1" applyNumberFormat="1" applyFont="1" applyFill="1" applyBorder="1" applyAlignment="1">
      <alignment vertical="center" wrapText="1"/>
    </xf>
    <xf numFmtId="0" fontId="25" fillId="0" borderId="28" xfId="0" applyFont="1" applyBorder="1" applyAlignment="1">
      <alignment horizontal="left" vertical="center" wrapText="1"/>
    </xf>
    <xf numFmtId="171" fontId="22" fillId="0" borderId="43" xfId="0" applyNumberFormat="1" applyFont="1" applyBorder="1" applyAlignment="1">
      <alignment horizontal="center"/>
    </xf>
    <xf numFmtId="171" fontId="22" fillId="0" borderId="43" xfId="0" applyNumberFormat="1" applyFont="1" applyBorder="1"/>
    <xf numFmtId="0" fontId="24" fillId="0" borderId="1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167" fontId="8" fillId="0" borderId="1" xfId="0" applyNumberFormat="1" applyFont="1" applyBorder="1" applyAlignment="1">
      <alignment vertical="center"/>
    </xf>
    <xf numFmtId="0" fontId="4" fillId="5" borderId="31" xfId="0" applyFont="1" applyFill="1" applyBorder="1" applyAlignment="1">
      <alignment vertical="center"/>
    </xf>
    <xf numFmtId="167" fontId="8" fillId="0" borderId="7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right" vertical="top" shrinkToFit="1"/>
    </xf>
    <xf numFmtId="165" fontId="8" fillId="0" borderId="7" xfId="0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18" fillId="0" borderId="1" xfId="0" applyFont="1" applyBorder="1" applyAlignment="1">
      <alignment horizontal="left" wrapText="1"/>
    </xf>
    <xf numFmtId="165" fontId="7" fillId="0" borderId="1" xfId="0" applyNumberFormat="1" applyFont="1" applyBorder="1" applyAlignment="1">
      <alignment vertical="center"/>
    </xf>
    <xf numFmtId="167" fontId="9" fillId="0" borderId="7" xfId="0" applyNumberFormat="1" applyFont="1" applyBorder="1" applyAlignment="1">
      <alignment horizontal="right" vertical="center"/>
    </xf>
    <xf numFmtId="0" fontId="20" fillId="0" borderId="15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7" borderId="3" xfId="2" applyFont="1" applyFill="1" applyBorder="1" applyAlignment="1">
      <alignment horizontal="center" vertical="center"/>
    </xf>
    <xf numFmtId="0" fontId="7" fillId="7" borderId="4" xfId="2" applyFont="1" applyFill="1" applyBorder="1" applyAlignment="1">
      <alignment horizontal="center" vertical="center"/>
    </xf>
    <xf numFmtId="0" fontId="7" fillId="7" borderId="5" xfId="2" applyFont="1" applyFill="1" applyBorder="1" applyAlignment="1">
      <alignment horizontal="center" vertical="center"/>
    </xf>
    <xf numFmtId="0" fontId="7" fillId="8" borderId="3" xfId="2" applyFont="1" applyFill="1" applyBorder="1" applyAlignment="1">
      <alignment horizontal="center" vertical="center"/>
    </xf>
    <xf numFmtId="0" fontId="7" fillId="8" borderId="4" xfId="2" applyFont="1" applyFill="1" applyBorder="1" applyAlignment="1">
      <alignment horizontal="center" vertical="center"/>
    </xf>
    <xf numFmtId="0" fontId="7" fillId="8" borderId="5" xfId="2" applyFont="1" applyFill="1" applyBorder="1" applyAlignment="1">
      <alignment horizontal="center" vertical="center"/>
    </xf>
    <xf numFmtId="0" fontId="7" fillId="10" borderId="3" xfId="2" applyFont="1" applyFill="1" applyBorder="1" applyAlignment="1">
      <alignment horizontal="center" vertical="center"/>
    </xf>
    <xf numFmtId="0" fontId="7" fillId="10" borderId="4" xfId="2" applyFont="1" applyFill="1" applyBorder="1" applyAlignment="1">
      <alignment horizontal="center" vertical="center"/>
    </xf>
    <xf numFmtId="0" fontId="7" fillId="10" borderId="5" xfId="2" applyFont="1" applyFill="1" applyBorder="1" applyAlignment="1">
      <alignment horizontal="center" vertical="center"/>
    </xf>
    <xf numFmtId="0" fontId="4" fillId="11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167" fontId="8" fillId="5" borderId="6" xfId="0" applyNumberFormat="1" applyFont="1" applyFill="1" applyBorder="1" applyAlignment="1">
      <alignment horizontal="center" vertical="center"/>
    </xf>
    <xf numFmtId="167" fontId="8" fillId="5" borderId="1" xfId="0" applyNumberFormat="1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 wrapText="1"/>
    </xf>
    <xf numFmtId="0" fontId="17" fillId="9" borderId="18" xfId="0" applyFont="1" applyFill="1" applyBorder="1" applyAlignment="1">
      <alignment horizontal="center" wrapText="1"/>
    </xf>
    <xf numFmtId="0" fontId="17" fillId="9" borderId="19" xfId="0" applyFont="1" applyFill="1" applyBorder="1" applyAlignment="1">
      <alignment horizontal="center" wrapText="1"/>
    </xf>
    <xf numFmtId="165" fontId="17" fillId="0" borderId="20" xfId="0" applyNumberFormat="1" applyFont="1" applyBorder="1" applyAlignment="1">
      <alignment horizontal="center" vertical="center"/>
    </xf>
    <xf numFmtId="165" fontId="17" fillId="0" borderId="21" xfId="0" applyNumberFormat="1" applyFont="1" applyBorder="1" applyAlignment="1">
      <alignment horizontal="center" vertical="center"/>
    </xf>
    <xf numFmtId="165" fontId="17" fillId="0" borderId="24" xfId="0" applyNumberFormat="1" applyFont="1" applyBorder="1" applyAlignment="1">
      <alignment horizontal="center" vertical="center"/>
    </xf>
    <xf numFmtId="165" fontId="17" fillId="0" borderId="25" xfId="0" applyNumberFormat="1" applyFont="1" applyBorder="1" applyAlignment="1">
      <alignment horizontal="center" vertical="center"/>
    </xf>
    <xf numFmtId="165" fontId="17" fillId="0" borderId="22" xfId="0" applyNumberFormat="1" applyFont="1" applyBorder="1" applyAlignment="1">
      <alignment horizontal="center" vertical="center"/>
    </xf>
    <xf numFmtId="165" fontId="17" fillId="0" borderId="23" xfId="0" applyNumberFormat="1" applyFont="1" applyBorder="1" applyAlignment="1">
      <alignment horizontal="center" vertical="center"/>
    </xf>
    <xf numFmtId="165" fontId="17" fillId="4" borderId="2" xfId="0" applyNumberFormat="1" applyFont="1" applyFill="1" applyBorder="1" applyAlignment="1">
      <alignment horizontal="center" vertical="center"/>
    </xf>
    <xf numFmtId="165" fontId="17" fillId="4" borderId="19" xfId="0" applyNumberFormat="1" applyFont="1" applyFill="1" applyBorder="1" applyAlignment="1">
      <alignment horizontal="center" vertical="center"/>
    </xf>
    <xf numFmtId="167" fontId="17" fillId="0" borderId="20" xfId="0" applyNumberFormat="1" applyFont="1" applyBorder="1" applyAlignment="1">
      <alignment horizontal="center" vertical="center"/>
    </xf>
    <xf numFmtId="167" fontId="17" fillId="0" borderId="21" xfId="0" applyNumberFormat="1" applyFont="1" applyBorder="1" applyAlignment="1">
      <alignment horizontal="center" vertical="center"/>
    </xf>
    <xf numFmtId="167" fontId="17" fillId="0" borderId="24" xfId="0" applyNumberFormat="1" applyFont="1" applyBorder="1" applyAlignment="1">
      <alignment horizontal="center" vertical="center"/>
    </xf>
    <xf numFmtId="167" fontId="17" fillId="0" borderId="25" xfId="0" applyNumberFormat="1" applyFont="1" applyBorder="1" applyAlignment="1">
      <alignment horizontal="center" vertical="center"/>
    </xf>
    <xf numFmtId="167" fontId="17" fillId="0" borderId="22" xfId="0" applyNumberFormat="1" applyFont="1" applyBorder="1" applyAlignment="1">
      <alignment horizontal="center" vertical="center"/>
    </xf>
    <xf numFmtId="167" fontId="17" fillId="0" borderId="23" xfId="0" applyNumberFormat="1" applyFont="1" applyBorder="1" applyAlignment="1">
      <alignment horizontal="center" vertical="center"/>
    </xf>
    <xf numFmtId="167" fontId="17" fillId="0" borderId="2" xfId="0" applyNumberFormat="1" applyFont="1" applyBorder="1" applyAlignment="1">
      <alignment horizontal="center" vertical="center"/>
    </xf>
    <xf numFmtId="167" fontId="17" fillId="0" borderId="19" xfId="0" applyNumberFormat="1" applyFont="1" applyBorder="1" applyAlignment="1">
      <alignment horizontal="center" vertical="center"/>
    </xf>
    <xf numFmtId="167" fontId="17" fillId="4" borderId="2" xfId="0" applyNumberFormat="1" applyFont="1" applyFill="1" applyBorder="1" applyAlignment="1">
      <alignment horizontal="center" vertical="center"/>
    </xf>
    <xf numFmtId="167" fontId="17" fillId="4" borderId="19" xfId="0" applyNumberFormat="1" applyFont="1" applyFill="1" applyBorder="1" applyAlignment="1">
      <alignment horizontal="center" vertical="center"/>
    </xf>
    <xf numFmtId="167" fontId="17" fillId="4" borderId="20" xfId="0" applyNumberFormat="1" applyFont="1" applyFill="1" applyBorder="1" applyAlignment="1">
      <alignment horizontal="center" vertical="center"/>
    </xf>
    <xf numFmtId="167" fontId="17" fillId="4" borderId="21" xfId="0" applyNumberFormat="1" applyFont="1" applyFill="1" applyBorder="1" applyAlignment="1">
      <alignment horizontal="center" vertical="center"/>
    </xf>
    <xf numFmtId="167" fontId="17" fillId="4" borderId="24" xfId="0" applyNumberFormat="1" applyFont="1" applyFill="1" applyBorder="1" applyAlignment="1">
      <alignment horizontal="center" vertical="center"/>
    </xf>
    <xf numFmtId="167" fontId="17" fillId="4" borderId="25" xfId="0" applyNumberFormat="1" applyFont="1" applyFill="1" applyBorder="1" applyAlignment="1">
      <alignment horizontal="center" vertical="center"/>
    </xf>
    <xf numFmtId="167" fontId="17" fillId="4" borderId="22" xfId="0" applyNumberFormat="1" applyFont="1" applyFill="1" applyBorder="1" applyAlignment="1">
      <alignment horizontal="center" vertical="center"/>
    </xf>
    <xf numFmtId="167" fontId="17" fillId="4" borderId="23" xfId="0" applyNumberFormat="1" applyFont="1" applyFill="1" applyBorder="1" applyAlignment="1">
      <alignment horizontal="center" vertical="center"/>
    </xf>
    <xf numFmtId="167" fontId="17" fillId="0" borderId="26" xfId="0" applyNumberFormat="1" applyFont="1" applyBorder="1" applyAlignment="1">
      <alignment horizontal="center" vertical="center"/>
    </xf>
    <xf numFmtId="167" fontId="17" fillId="0" borderId="27" xfId="0" applyNumberFormat="1" applyFont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 vertical="center"/>
    </xf>
    <xf numFmtId="165" fontId="17" fillId="0" borderId="19" xfId="0" applyNumberFormat="1" applyFont="1" applyBorder="1" applyAlignment="1">
      <alignment horizontal="center" vertical="center"/>
    </xf>
    <xf numFmtId="165" fontId="17" fillId="4" borderId="20" xfId="0" applyNumberFormat="1" applyFont="1" applyFill="1" applyBorder="1" applyAlignment="1">
      <alignment horizontal="center" vertical="center"/>
    </xf>
    <xf numFmtId="165" fontId="17" fillId="4" borderId="21" xfId="0" applyNumberFormat="1" applyFont="1" applyFill="1" applyBorder="1" applyAlignment="1">
      <alignment horizontal="center" vertical="center"/>
    </xf>
    <xf numFmtId="165" fontId="17" fillId="4" borderId="22" xfId="0" applyNumberFormat="1" applyFont="1" applyFill="1" applyBorder="1" applyAlignment="1">
      <alignment horizontal="center" vertical="center"/>
    </xf>
    <xf numFmtId="165" fontId="17" fillId="4" borderId="23" xfId="0" applyNumberFormat="1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8" fillId="11" borderId="18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/>
    </xf>
    <xf numFmtId="165" fontId="17" fillId="11" borderId="2" xfId="0" applyNumberFormat="1" applyFont="1" applyFill="1" applyBorder="1" applyAlignment="1">
      <alignment horizontal="center" vertical="center"/>
    </xf>
    <xf numFmtId="165" fontId="17" fillId="11" borderId="18" xfId="0" applyNumberFormat="1" applyFont="1" applyFill="1" applyBorder="1" applyAlignment="1">
      <alignment horizontal="center" vertical="center"/>
    </xf>
    <xf numFmtId="165" fontId="17" fillId="11" borderId="19" xfId="0" applyNumberFormat="1" applyFont="1" applyFill="1" applyBorder="1" applyAlignment="1">
      <alignment horizontal="center" vertical="center"/>
    </xf>
    <xf numFmtId="165" fontId="4" fillId="4" borderId="19" xfId="0" applyNumberFormat="1" applyFont="1" applyFill="1" applyBorder="1" applyAlignment="1">
      <alignment horizontal="center" vertical="center"/>
    </xf>
    <xf numFmtId="165" fontId="17" fillId="4" borderId="24" xfId="0" applyNumberFormat="1" applyFont="1" applyFill="1" applyBorder="1" applyAlignment="1">
      <alignment horizontal="center" vertical="center"/>
    </xf>
    <xf numFmtId="165" fontId="17" fillId="4" borderId="25" xfId="0" applyNumberFormat="1" applyFont="1" applyFill="1" applyBorder="1" applyAlignment="1">
      <alignment horizontal="center" vertical="center"/>
    </xf>
    <xf numFmtId="165" fontId="4" fillId="4" borderId="21" xfId="0" applyNumberFormat="1" applyFont="1" applyFill="1" applyBorder="1" applyAlignment="1">
      <alignment horizontal="center" vertical="center"/>
    </xf>
    <xf numFmtId="165" fontId="4" fillId="4" borderId="24" xfId="0" applyNumberFormat="1" applyFont="1" applyFill="1" applyBorder="1" applyAlignment="1">
      <alignment horizontal="center" vertical="center"/>
    </xf>
    <xf numFmtId="165" fontId="4" fillId="4" borderId="25" xfId="0" applyNumberFormat="1" applyFont="1" applyFill="1" applyBorder="1" applyAlignment="1">
      <alignment horizontal="center" vertical="center"/>
    </xf>
    <xf numFmtId="165" fontId="4" fillId="4" borderId="22" xfId="0" applyNumberFormat="1" applyFont="1" applyFill="1" applyBorder="1" applyAlignment="1">
      <alignment horizontal="center" vertical="center"/>
    </xf>
    <xf numFmtId="165" fontId="4" fillId="4" borderId="23" xfId="0" applyNumberFormat="1" applyFont="1" applyFill="1" applyBorder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wrapText="1"/>
    </xf>
    <xf numFmtId="165" fontId="23" fillId="12" borderId="1" xfId="1" applyFont="1" applyFill="1" applyBorder="1" applyAlignment="1">
      <alignment horizontal="center" vertical="center" wrapText="1"/>
    </xf>
    <xf numFmtId="165" fontId="18" fillId="13" borderId="1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165" fontId="18" fillId="13" borderId="17" xfId="1" applyFont="1" applyFill="1" applyBorder="1" applyAlignment="1">
      <alignment horizontal="center" vertical="center" wrapText="1"/>
    </xf>
    <xf numFmtId="165" fontId="18" fillId="0" borderId="0" xfId="1" applyFont="1" applyFill="1" applyBorder="1" applyAlignment="1">
      <alignment horizontal="center" vertical="center" wrapText="1"/>
    </xf>
    <xf numFmtId="165" fontId="24" fillId="0" borderId="1" xfId="1" applyFont="1" applyFill="1" applyBorder="1" applyAlignment="1">
      <alignment horizontal="center" vertical="center" wrapText="1"/>
    </xf>
    <xf numFmtId="165" fontId="24" fillId="0" borderId="2" xfId="1" applyFont="1" applyBorder="1" applyAlignment="1">
      <alignment horizontal="center" vertical="center" wrapText="1"/>
    </xf>
    <xf numFmtId="165" fontId="24" fillId="0" borderId="17" xfId="1" applyFont="1" applyBorder="1" applyAlignment="1">
      <alignment horizontal="center" vertical="center" wrapText="1"/>
    </xf>
    <xf numFmtId="165" fontId="18" fillId="0" borderId="1" xfId="1" applyFont="1" applyFill="1" applyBorder="1" applyAlignment="1">
      <alignment horizontal="center" vertical="center" wrapText="1"/>
    </xf>
    <xf numFmtId="165" fontId="18" fillId="0" borderId="17" xfId="1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9" fontId="22" fillId="0" borderId="2" xfId="0" applyNumberFormat="1" applyFont="1" applyBorder="1" applyAlignment="1">
      <alignment horizontal="center"/>
    </xf>
    <xf numFmtId="9" fontId="22" fillId="0" borderId="17" xfId="0" applyNumberFormat="1" applyFont="1" applyBorder="1" applyAlignment="1">
      <alignment horizontal="center"/>
    </xf>
    <xf numFmtId="9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165" fontId="18" fillId="0" borderId="1" xfId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165" fontId="22" fillId="0" borderId="2" xfId="1" applyFont="1" applyBorder="1" applyAlignment="1">
      <alignment horizontal="center" vertical="center" wrapText="1"/>
    </xf>
    <xf numFmtId="165" fontId="22" fillId="0" borderId="17" xfId="1" applyFont="1" applyBorder="1" applyAlignment="1">
      <alignment horizontal="center" vertical="center" wrapText="1"/>
    </xf>
    <xf numFmtId="14" fontId="18" fillId="0" borderId="1" xfId="1" applyNumberFormat="1" applyFont="1" applyBorder="1" applyAlignment="1">
      <alignment horizontal="center" vertical="center" wrapText="1"/>
    </xf>
  </cellXfs>
  <cellStyles count="5">
    <cellStyle name="Millares" xfId="1" builtinId="3"/>
    <cellStyle name="Moneda" xfId="4" builtinId="4"/>
    <cellStyle name="Normal" xfId="0" builtinId="0"/>
    <cellStyle name="Normal 2 3 2" xfId="3" xr:uid="{00000000-0005-0000-0000-000002000000}"/>
    <cellStyle name="Normal 9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4217647</xdr:colOff>
      <xdr:row>0</xdr:row>
      <xdr:rowOff>66617</xdr:rowOff>
    </xdr:from>
    <xdr:to>
      <xdr:col>2</xdr:col>
      <xdr:colOff>5290617</xdr:colOff>
      <xdr:row>10</xdr:row>
      <xdr:rowOff>66209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9AF275-1DEC-4B36-9DDF-8EF67DB5F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9397" y="66617"/>
          <a:ext cx="1072970" cy="1099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4217647</xdr:colOff>
      <xdr:row>0</xdr:row>
      <xdr:rowOff>66617</xdr:rowOff>
    </xdr:from>
    <xdr:to>
      <xdr:col>2</xdr:col>
      <xdr:colOff>5290617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4FEBA-2B66-4E7A-8F6B-6B1B1B490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3472" y="66617"/>
          <a:ext cx="1072970" cy="1094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476"/>
  <sheetViews>
    <sheetView zoomScale="70" zoomScaleNormal="70" workbookViewId="0">
      <pane ySplit="11" topLeftCell="A12" activePane="bottomLeft" state="frozen"/>
      <selection pane="bottomLeft" sqref="A1:XFD1048576"/>
    </sheetView>
  </sheetViews>
  <sheetFormatPr defaultColWidth="11.42578125" defaultRowHeight="15"/>
  <cols>
    <col min="1" max="1" width="2.42578125" style="4" customWidth="1"/>
    <col min="2" max="2" width="10.85546875" style="1" customWidth="1"/>
    <col min="3" max="3" width="80.42578125" style="4" customWidth="1"/>
    <col min="4" max="4" width="7.5703125" style="3" bestFit="1" customWidth="1"/>
    <col min="5" max="5" width="8.28515625" style="4" customWidth="1"/>
    <col min="6" max="6" width="12.7109375" style="4" customWidth="1"/>
    <col min="7" max="7" width="15.42578125" style="4" customWidth="1"/>
    <col min="8" max="8" width="12.140625" style="4" customWidth="1"/>
    <col min="9" max="9" width="16.7109375" style="4" customWidth="1"/>
    <col min="10" max="10" width="7.42578125" style="4" customWidth="1"/>
    <col min="11" max="11" width="10.28515625" style="4" customWidth="1"/>
    <col min="12" max="12" width="14.42578125" style="4" customWidth="1"/>
    <col min="13" max="13" width="16" style="4" customWidth="1"/>
    <col min="14" max="14" width="16.7109375" style="4" customWidth="1"/>
    <col min="15" max="15" width="17.85546875" style="4" bestFit="1" customWidth="1"/>
    <col min="16" max="16" width="7.85546875" style="4" customWidth="1"/>
    <col min="17" max="17" width="9.5703125" style="4" customWidth="1"/>
    <col min="18" max="18" width="14" style="4" customWidth="1"/>
    <col min="19" max="19" width="11.5703125" style="4" customWidth="1"/>
    <col min="20" max="20" width="15.42578125" style="4" customWidth="1"/>
    <col min="21" max="21" width="17.42578125" style="4" customWidth="1"/>
    <col min="22" max="16384" width="11.42578125" style="4"/>
  </cols>
  <sheetData>
    <row r="2" spans="2:21" ht="3.75" customHeight="1">
      <c r="B2" s="1" t="s">
        <v>0</v>
      </c>
      <c r="C2" s="2" t="s">
        <v>1</v>
      </c>
      <c r="E2" s="1"/>
      <c r="F2" s="1"/>
      <c r="G2" s="1"/>
      <c r="H2" s="1"/>
      <c r="I2" s="1"/>
      <c r="J2" s="1"/>
      <c r="K2" s="1"/>
    </row>
    <row r="3" spans="2:21" ht="14.25" hidden="1" customHeight="1">
      <c r="B3" s="1" t="s">
        <v>2</v>
      </c>
      <c r="C3" s="2" t="s">
        <v>3</v>
      </c>
      <c r="E3" s="1"/>
      <c r="F3" s="1"/>
      <c r="G3" s="1"/>
      <c r="H3" s="1"/>
      <c r="I3" s="1"/>
      <c r="J3" s="1"/>
      <c r="K3" s="1"/>
    </row>
    <row r="4" spans="2:21" ht="14.25" hidden="1" customHeight="1">
      <c r="B4" s="1" t="s">
        <v>4</v>
      </c>
      <c r="C4" s="150"/>
      <c r="E4" s="1"/>
      <c r="F4" s="1"/>
      <c r="G4" s="1"/>
      <c r="H4" s="1"/>
      <c r="I4" s="1"/>
      <c r="J4" s="1"/>
      <c r="K4" s="1"/>
    </row>
    <row r="5" spans="2:21" ht="14.25" hidden="1" customHeight="1">
      <c r="C5" s="2"/>
      <c r="E5" s="1"/>
      <c r="F5" s="1"/>
      <c r="G5" s="1"/>
      <c r="H5" s="1"/>
      <c r="I5" s="1"/>
      <c r="J5" s="1"/>
      <c r="K5" s="1"/>
    </row>
    <row r="6" spans="2:21" ht="28.5" customHeight="1">
      <c r="B6" s="5" t="s">
        <v>5</v>
      </c>
      <c r="C6" s="6"/>
      <c r="E6" s="1"/>
      <c r="F6" s="1"/>
      <c r="G6" s="1"/>
      <c r="H6" s="1"/>
      <c r="I6" s="1"/>
      <c r="J6" s="1"/>
      <c r="K6" s="1"/>
    </row>
    <row r="7" spans="2:21" ht="31.5" hidden="1" customHeight="1">
      <c r="B7" s="5"/>
      <c r="C7" s="6"/>
      <c r="E7" s="1"/>
      <c r="F7" s="1"/>
      <c r="G7" s="1"/>
      <c r="H7" s="1"/>
      <c r="I7" s="1"/>
      <c r="J7" s="1"/>
      <c r="K7" s="1"/>
    </row>
    <row r="8" spans="2:21" ht="28.5" hidden="1" customHeight="1">
      <c r="B8" s="5"/>
      <c r="C8" s="6"/>
      <c r="E8" s="1"/>
      <c r="F8" s="1"/>
      <c r="G8" s="1"/>
      <c r="H8" s="1"/>
      <c r="I8" s="1"/>
      <c r="J8" s="1"/>
      <c r="K8" s="1"/>
    </row>
    <row r="9" spans="2:21" ht="21" customHeight="1" thickBot="1">
      <c r="B9" s="5"/>
      <c r="C9" s="6"/>
      <c r="E9" s="1"/>
      <c r="F9" s="340" t="s">
        <v>6</v>
      </c>
      <c r="G9" s="340"/>
      <c r="H9" s="1"/>
      <c r="I9" s="1"/>
      <c r="J9" s="1"/>
      <c r="K9" s="1"/>
      <c r="M9" s="207" t="s">
        <v>7</v>
      </c>
    </row>
    <row r="10" spans="2:21" ht="18" customHeight="1" thickBot="1">
      <c r="C10" s="2"/>
      <c r="D10" s="342" t="s">
        <v>8</v>
      </c>
      <c r="E10" s="343"/>
      <c r="F10" s="343"/>
      <c r="G10" s="343"/>
      <c r="H10" s="343"/>
      <c r="I10" s="344"/>
      <c r="J10" s="345" t="s">
        <v>9</v>
      </c>
      <c r="K10" s="346"/>
      <c r="L10" s="346"/>
      <c r="M10" s="346"/>
      <c r="N10" s="346"/>
      <c r="O10" s="347"/>
      <c r="P10" s="348" t="s">
        <v>10</v>
      </c>
      <c r="Q10" s="349"/>
      <c r="R10" s="349"/>
      <c r="S10" s="349"/>
      <c r="T10" s="349"/>
      <c r="U10" s="350"/>
    </row>
    <row r="11" spans="2:21" ht="21.75" customHeight="1">
      <c r="B11" s="88"/>
      <c r="C11" s="135" t="s">
        <v>11</v>
      </c>
      <c r="D11" s="71" t="s">
        <v>12</v>
      </c>
      <c r="E11" s="7" t="s">
        <v>13</v>
      </c>
      <c r="F11" s="7" t="s">
        <v>14</v>
      </c>
      <c r="G11" s="341" t="s">
        <v>15</v>
      </c>
      <c r="H11" s="341"/>
      <c r="I11" s="72" t="s">
        <v>16</v>
      </c>
      <c r="J11" s="98" t="s">
        <v>12</v>
      </c>
      <c r="K11" s="7" t="s">
        <v>13</v>
      </c>
      <c r="L11" s="7" t="s">
        <v>14</v>
      </c>
      <c r="M11" s="341" t="s">
        <v>15</v>
      </c>
      <c r="N11" s="341"/>
      <c r="O11" s="72" t="s">
        <v>16</v>
      </c>
      <c r="P11" s="71" t="s">
        <v>12</v>
      </c>
      <c r="Q11" s="7" t="s">
        <v>13</v>
      </c>
      <c r="R11" s="7" t="s">
        <v>14</v>
      </c>
      <c r="S11" s="341" t="s">
        <v>15</v>
      </c>
      <c r="T11" s="341"/>
      <c r="U11" s="72" t="s">
        <v>16</v>
      </c>
    </row>
    <row r="12" spans="2:21" ht="12.75" customHeight="1">
      <c r="B12" s="89" t="s">
        <v>17</v>
      </c>
      <c r="C12" s="136" t="s">
        <v>18</v>
      </c>
      <c r="D12" s="35"/>
      <c r="E12" s="8"/>
      <c r="F12" s="8"/>
      <c r="G12" s="8"/>
      <c r="H12" s="9">
        <f>SUM(G13:G15)</f>
        <v>0</v>
      </c>
      <c r="I12" s="36">
        <f>+H12</f>
        <v>0</v>
      </c>
      <c r="J12" s="99"/>
      <c r="K12" s="8"/>
      <c r="L12" s="8"/>
      <c r="M12" s="8"/>
      <c r="N12" s="9">
        <f>SUM(M13:M15)</f>
        <v>0</v>
      </c>
      <c r="O12" s="36">
        <f>+N12</f>
        <v>0</v>
      </c>
      <c r="P12" s="35"/>
      <c r="Q12" s="8"/>
      <c r="R12" s="8"/>
      <c r="S12" s="8"/>
      <c r="T12" s="9">
        <f>SUM(S13:S15)</f>
        <v>0</v>
      </c>
      <c r="U12" s="36">
        <f>+T12</f>
        <v>0</v>
      </c>
    </row>
    <row r="13" spans="2:21" ht="62.25" customHeight="1">
      <c r="B13" s="88" t="s">
        <v>19</v>
      </c>
      <c r="C13" s="151" t="s">
        <v>20</v>
      </c>
      <c r="D13" s="73" t="s">
        <v>21</v>
      </c>
      <c r="E13" s="10">
        <v>1</v>
      </c>
      <c r="F13" s="10"/>
      <c r="G13" s="10"/>
      <c r="H13" s="10"/>
      <c r="I13" s="38"/>
      <c r="J13" s="37"/>
      <c r="K13" s="10"/>
      <c r="L13" s="10"/>
      <c r="M13" s="10"/>
      <c r="N13" s="10"/>
      <c r="O13" s="38"/>
      <c r="P13" s="73"/>
      <c r="Q13" s="10"/>
      <c r="R13" s="10"/>
      <c r="S13" s="10"/>
      <c r="T13" s="10"/>
      <c r="U13" s="38"/>
    </row>
    <row r="14" spans="2:21">
      <c r="B14" s="88" t="s">
        <v>22</v>
      </c>
      <c r="C14" s="152" t="s">
        <v>23</v>
      </c>
      <c r="D14" s="74"/>
      <c r="E14" s="11"/>
      <c r="F14" s="11"/>
      <c r="G14" s="10"/>
      <c r="H14" s="10"/>
      <c r="I14" s="38"/>
      <c r="J14" s="37"/>
      <c r="K14" s="11"/>
      <c r="L14" s="11"/>
      <c r="M14" s="10"/>
      <c r="N14" s="10"/>
      <c r="O14" s="38"/>
      <c r="P14" s="74"/>
      <c r="Q14" s="11"/>
      <c r="R14" s="11"/>
      <c r="S14" s="10"/>
      <c r="T14" s="10"/>
      <c r="U14" s="38"/>
    </row>
    <row r="15" spans="2:21">
      <c r="B15" s="88" t="s">
        <v>24</v>
      </c>
      <c r="C15" s="152" t="s">
        <v>25</v>
      </c>
      <c r="D15" s="74"/>
      <c r="E15" s="11"/>
      <c r="F15" s="11"/>
      <c r="G15" s="10"/>
      <c r="H15" s="10"/>
      <c r="I15" s="38"/>
      <c r="J15" s="37"/>
      <c r="K15" s="11"/>
      <c r="L15" s="11"/>
      <c r="M15" s="10"/>
      <c r="N15" s="10"/>
      <c r="O15" s="38"/>
      <c r="P15" s="74"/>
      <c r="Q15" s="11"/>
      <c r="R15" s="11"/>
      <c r="S15" s="10"/>
      <c r="T15" s="10"/>
      <c r="U15" s="38"/>
    </row>
    <row r="16" spans="2:21">
      <c r="B16" s="90" t="s">
        <v>26</v>
      </c>
      <c r="C16" s="137" t="s">
        <v>27</v>
      </c>
      <c r="D16" s="39"/>
      <c r="E16" s="12"/>
      <c r="F16" s="12"/>
      <c r="G16" s="12"/>
      <c r="H16" s="12"/>
      <c r="I16" s="208">
        <f>+H17+H31+H38+H47</f>
        <v>78767.564000000013</v>
      </c>
      <c r="J16" s="209"/>
      <c r="K16" s="208"/>
      <c r="L16" s="208"/>
      <c r="M16" s="208"/>
      <c r="N16" s="208"/>
      <c r="O16" s="210">
        <f>+N17+N31+N47</f>
        <v>91210.669200000004</v>
      </c>
      <c r="P16" s="209"/>
      <c r="Q16" s="208"/>
      <c r="R16" s="208"/>
      <c r="S16" s="208"/>
      <c r="T16" s="208"/>
      <c r="U16" s="210">
        <f>+T17+T31+T38+T47</f>
        <v>96991.122518500008</v>
      </c>
    </row>
    <row r="17" spans="2:21" s="13" customFormat="1">
      <c r="B17" s="67" t="s">
        <v>28</v>
      </c>
      <c r="C17" s="153" t="s">
        <v>29</v>
      </c>
      <c r="D17" s="75"/>
      <c r="E17" s="14"/>
      <c r="F17" s="14"/>
      <c r="G17" s="14"/>
      <c r="H17" s="15">
        <f>SUM(G18:G22)</f>
        <v>22113.200000000001</v>
      </c>
      <c r="I17" s="196"/>
      <c r="J17" s="100"/>
      <c r="K17" s="14"/>
      <c r="L17" s="14"/>
      <c r="M17" s="14"/>
      <c r="N17" s="15">
        <f>SUM(M18:M30)</f>
        <v>18063.589200000002</v>
      </c>
      <c r="O17" s="41"/>
      <c r="P17" s="75"/>
      <c r="Q17" s="14"/>
      <c r="R17" s="14"/>
      <c r="S17" s="14"/>
      <c r="T17" s="15">
        <f>SUM(S18:S29)</f>
        <v>26708.649999999998</v>
      </c>
      <c r="U17" s="41"/>
    </row>
    <row r="18" spans="2:21" s="13" customFormat="1">
      <c r="B18" s="91" t="s">
        <v>30</v>
      </c>
      <c r="C18" s="154" t="s">
        <v>31</v>
      </c>
      <c r="D18" s="74" t="s">
        <v>21</v>
      </c>
      <c r="E18" s="11">
        <v>1</v>
      </c>
      <c r="F18" s="218">
        <v>3700</v>
      </c>
      <c r="G18" s="11">
        <f>E18*F18</f>
        <v>3700</v>
      </c>
      <c r="H18" s="11"/>
      <c r="I18" s="43"/>
      <c r="J18" s="42"/>
      <c r="K18" s="11"/>
      <c r="L18" s="11"/>
      <c r="M18" s="11"/>
      <c r="N18" s="11"/>
      <c r="O18" s="43"/>
      <c r="P18" s="74" t="s">
        <v>32</v>
      </c>
      <c r="Q18" s="11">
        <v>50</v>
      </c>
      <c r="R18" s="11">
        <v>168.89000000000001</v>
      </c>
      <c r="S18" s="11">
        <f>+R18*Q18</f>
        <v>8444.5</v>
      </c>
      <c r="T18" s="11"/>
      <c r="U18" s="43"/>
    </row>
    <row r="19" spans="2:21" s="13" customFormat="1">
      <c r="B19" s="91" t="s">
        <v>33</v>
      </c>
      <c r="C19" s="154" t="s">
        <v>34</v>
      </c>
      <c r="D19" s="74" t="s">
        <v>21</v>
      </c>
      <c r="E19" s="11">
        <v>1</v>
      </c>
      <c r="F19" s="218">
        <v>3500</v>
      </c>
      <c r="G19" s="11">
        <f t="shared" ref="G19:G22" si="0">E19*F19</f>
        <v>3500</v>
      </c>
      <c r="H19" s="366" t="s">
        <v>35</v>
      </c>
      <c r="I19" s="367"/>
      <c r="J19" s="42"/>
      <c r="K19" s="11"/>
      <c r="L19" s="11"/>
      <c r="M19" s="11"/>
      <c r="N19" s="11"/>
      <c r="O19" s="43"/>
      <c r="P19" s="237" t="s">
        <v>36</v>
      </c>
      <c r="Q19" s="238">
        <v>3</v>
      </c>
      <c r="R19" s="238">
        <v>2337.5</v>
      </c>
      <c r="S19" s="238">
        <f t="shared" ref="S19:S21" si="1">+R19*Q19</f>
        <v>7012.5</v>
      </c>
      <c r="T19" s="366" t="s">
        <v>37</v>
      </c>
      <c r="U19" s="367"/>
    </row>
    <row r="20" spans="2:21" s="13" customFormat="1">
      <c r="B20" s="91" t="s">
        <v>38</v>
      </c>
      <c r="C20" s="154" t="s">
        <v>39</v>
      </c>
      <c r="D20" s="74" t="s">
        <v>21</v>
      </c>
      <c r="E20" s="11">
        <v>1</v>
      </c>
      <c r="F20" s="218">
        <v>2000</v>
      </c>
      <c r="G20" s="11">
        <f t="shared" si="0"/>
        <v>2000</v>
      </c>
      <c r="H20" s="370"/>
      <c r="I20" s="371"/>
      <c r="J20" s="42"/>
      <c r="K20" s="11"/>
      <c r="L20" s="11"/>
      <c r="M20" s="11"/>
      <c r="N20" s="11"/>
      <c r="O20" s="43"/>
      <c r="P20" s="237" t="s">
        <v>36</v>
      </c>
      <c r="Q20" s="238">
        <v>3</v>
      </c>
      <c r="R20" s="238">
        <v>1170.83</v>
      </c>
      <c r="S20" s="238">
        <f t="shared" si="1"/>
        <v>3512.49</v>
      </c>
      <c r="T20" s="370"/>
      <c r="U20" s="371"/>
    </row>
    <row r="21" spans="2:21" s="13" customFormat="1">
      <c r="B21" s="91" t="s">
        <v>40</v>
      </c>
      <c r="C21" s="154" t="s">
        <v>41</v>
      </c>
      <c r="D21" s="74" t="s">
        <v>32</v>
      </c>
      <c r="E21" s="11">
        <v>120</v>
      </c>
      <c r="F21" s="11">
        <v>72.61</v>
      </c>
      <c r="G21" s="11">
        <f t="shared" si="0"/>
        <v>8713.2000000000007</v>
      </c>
      <c r="H21" s="372" t="s">
        <v>42</v>
      </c>
      <c r="I21" s="373"/>
      <c r="J21" s="42" t="s">
        <v>32</v>
      </c>
      <c r="K21" s="11">
        <v>112.56</v>
      </c>
      <c r="L21" s="11">
        <v>33.82</v>
      </c>
      <c r="M21" s="11">
        <f>L21*K21</f>
        <v>3806.7791999999999</v>
      </c>
      <c r="N21" s="11"/>
      <c r="O21" s="43"/>
      <c r="P21" s="74" t="s">
        <v>32</v>
      </c>
      <c r="Q21" s="11">
        <v>156</v>
      </c>
      <c r="R21" s="11">
        <v>49.61</v>
      </c>
      <c r="S21" s="11">
        <f t="shared" si="1"/>
        <v>7739.16</v>
      </c>
      <c r="T21" s="372" t="s">
        <v>43</v>
      </c>
      <c r="U21" s="373"/>
    </row>
    <row r="22" spans="2:21" s="13" customFormat="1">
      <c r="B22" s="91" t="s">
        <v>44</v>
      </c>
      <c r="C22" s="154" t="s">
        <v>45</v>
      </c>
      <c r="D22" s="74" t="s">
        <v>21</v>
      </c>
      <c r="E22" s="11">
        <v>1</v>
      </c>
      <c r="F22" s="11">
        <v>4200</v>
      </c>
      <c r="G22" s="11">
        <f t="shared" si="0"/>
        <v>4200</v>
      </c>
      <c r="H22" s="11"/>
      <c r="I22" s="43"/>
      <c r="J22" s="42"/>
      <c r="K22" s="11"/>
      <c r="L22" s="11"/>
      <c r="M22" s="11">
        <f t="shared" ref="M22:M29" si="2">L22*K22</f>
        <v>0</v>
      </c>
      <c r="N22" s="11"/>
      <c r="O22" s="43"/>
      <c r="P22" s="74"/>
      <c r="Q22" s="11"/>
      <c r="R22" s="11"/>
      <c r="S22" s="11"/>
      <c r="T22" s="11">
        <v>0</v>
      </c>
      <c r="U22" s="43"/>
    </row>
    <row r="23" spans="2:21" s="13" customFormat="1">
      <c r="B23" s="144">
        <v>38749</v>
      </c>
      <c r="C23" s="139" t="s">
        <v>46</v>
      </c>
      <c r="D23" s="42" t="s">
        <v>21</v>
      </c>
      <c r="E23" s="66"/>
      <c r="F23" s="66"/>
      <c r="G23" s="11"/>
      <c r="H23" s="11"/>
      <c r="I23" s="43"/>
      <c r="J23" s="42" t="s">
        <v>21</v>
      </c>
      <c r="K23" s="104">
        <v>1</v>
      </c>
      <c r="L23" s="105">
        <v>3280.19</v>
      </c>
      <c r="M23" s="11">
        <f t="shared" si="2"/>
        <v>3280.19</v>
      </c>
      <c r="N23" s="11"/>
      <c r="O23" s="43"/>
      <c r="P23" s="103"/>
      <c r="Q23" s="66"/>
      <c r="R23" s="11"/>
      <c r="S23" s="11"/>
      <c r="T23" s="11"/>
      <c r="U23" s="43"/>
    </row>
    <row r="24" spans="2:21" s="13" customFormat="1">
      <c r="B24" s="144">
        <v>39114</v>
      </c>
      <c r="C24" s="139" t="s">
        <v>47</v>
      </c>
      <c r="D24" s="42" t="s">
        <v>21</v>
      </c>
      <c r="E24" s="66"/>
      <c r="F24" s="66"/>
      <c r="G24" s="11"/>
      <c r="H24" s="11"/>
      <c r="I24" s="43"/>
      <c r="J24" s="42" t="s">
        <v>21</v>
      </c>
      <c r="K24" s="104">
        <v>1</v>
      </c>
      <c r="L24" s="105">
        <v>2020.13</v>
      </c>
      <c r="M24" s="11">
        <f t="shared" si="2"/>
        <v>2020.13</v>
      </c>
      <c r="N24" s="11"/>
      <c r="O24" s="43"/>
      <c r="P24" s="103"/>
      <c r="Q24" s="66"/>
      <c r="R24" s="11"/>
      <c r="S24" s="11"/>
      <c r="T24" s="11"/>
      <c r="U24" s="43"/>
    </row>
    <row r="25" spans="2:21" s="13" customFormat="1">
      <c r="B25" s="144">
        <v>39479</v>
      </c>
      <c r="C25" s="139" t="s">
        <v>48</v>
      </c>
      <c r="D25" s="42"/>
      <c r="E25" s="66"/>
      <c r="F25" s="66"/>
      <c r="G25" s="11"/>
      <c r="H25" s="11"/>
      <c r="I25" s="43"/>
      <c r="J25" s="42"/>
      <c r="K25" s="106"/>
      <c r="L25" s="107"/>
      <c r="M25" s="11"/>
      <c r="N25" s="11"/>
      <c r="O25" s="43"/>
      <c r="P25" s="103"/>
      <c r="Q25" s="66"/>
      <c r="R25" s="11"/>
      <c r="S25" s="11"/>
      <c r="T25" s="11"/>
      <c r="U25" s="43"/>
    </row>
    <row r="26" spans="2:21" s="13" customFormat="1">
      <c r="B26" s="144">
        <v>39845</v>
      </c>
      <c r="C26" s="139" t="s">
        <v>49</v>
      </c>
      <c r="D26" s="42"/>
      <c r="E26" s="66"/>
      <c r="F26" s="66"/>
      <c r="G26" s="11"/>
      <c r="H26" s="11"/>
      <c r="I26" s="43"/>
      <c r="J26" s="42"/>
      <c r="K26" s="107"/>
      <c r="L26" s="107"/>
      <c r="M26" s="11"/>
      <c r="N26" s="11"/>
      <c r="O26" s="43"/>
      <c r="P26" s="103"/>
      <c r="Q26" s="66"/>
      <c r="R26" s="11"/>
      <c r="S26" s="11"/>
      <c r="T26" s="11"/>
      <c r="U26" s="43"/>
    </row>
    <row r="27" spans="2:21" s="13" customFormat="1">
      <c r="B27" s="144">
        <v>40210</v>
      </c>
      <c r="C27" s="139" t="s">
        <v>50</v>
      </c>
      <c r="D27" s="42" t="s">
        <v>21</v>
      </c>
      <c r="E27" s="66"/>
      <c r="F27" s="66"/>
      <c r="G27" s="11"/>
      <c r="H27" s="11"/>
      <c r="I27" s="43"/>
      <c r="J27" s="240" t="s">
        <v>21</v>
      </c>
      <c r="K27" s="224">
        <v>1</v>
      </c>
      <c r="L27" s="241">
        <v>1202.44</v>
      </c>
      <c r="M27" s="238">
        <f t="shared" si="2"/>
        <v>1202.44</v>
      </c>
      <c r="N27" s="366" t="s">
        <v>35</v>
      </c>
      <c r="O27" s="367"/>
      <c r="P27" s="103"/>
      <c r="Q27" s="66"/>
      <c r="R27" s="11"/>
      <c r="S27" s="11"/>
      <c r="T27" s="11"/>
      <c r="U27" s="43"/>
    </row>
    <row r="28" spans="2:21" s="13" customFormat="1">
      <c r="B28" s="144">
        <v>40575</v>
      </c>
      <c r="C28" s="139" t="s">
        <v>51</v>
      </c>
      <c r="D28" s="42" t="s">
        <v>36</v>
      </c>
      <c r="E28" s="66"/>
      <c r="F28" s="66"/>
      <c r="G28" s="11"/>
      <c r="H28" s="11"/>
      <c r="I28" s="43"/>
      <c r="J28" s="240" t="s">
        <v>36</v>
      </c>
      <c r="K28" s="224">
        <v>2.5</v>
      </c>
      <c r="L28" s="241">
        <v>1000</v>
      </c>
      <c r="M28" s="238">
        <f t="shared" si="2"/>
        <v>2500</v>
      </c>
      <c r="N28" s="368"/>
      <c r="O28" s="369"/>
      <c r="P28" s="103"/>
      <c r="Q28" s="66"/>
      <c r="R28" s="11"/>
      <c r="S28" s="11"/>
      <c r="T28" s="11"/>
      <c r="U28" s="43"/>
    </row>
    <row r="29" spans="2:21" s="13" customFormat="1">
      <c r="B29" s="144">
        <v>40940</v>
      </c>
      <c r="C29" s="139" t="s">
        <v>52</v>
      </c>
      <c r="D29" s="42" t="s">
        <v>36</v>
      </c>
      <c r="E29" s="66"/>
      <c r="F29" s="66"/>
      <c r="G29" s="11"/>
      <c r="H29" s="11"/>
      <c r="I29" s="43"/>
      <c r="J29" s="240" t="s">
        <v>36</v>
      </c>
      <c r="K29" s="224">
        <v>2.5</v>
      </c>
      <c r="L29" s="241">
        <v>1541.62</v>
      </c>
      <c r="M29" s="238">
        <f t="shared" si="2"/>
        <v>3854.0499999999997</v>
      </c>
      <c r="N29" s="370"/>
      <c r="O29" s="371"/>
      <c r="P29" s="103"/>
      <c r="Q29" s="66"/>
      <c r="R29" s="11"/>
      <c r="S29" s="11"/>
      <c r="T29" s="11"/>
      <c r="U29" s="43"/>
    </row>
    <row r="30" spans="2:21" s="13" customFormat="1">
      <c r="B30" s="144">
        <v>41306</v>
      </c>
      <c r="C30" s="139" t="s">
        <v>53</v>
      </c>
      <c r="D30" s="42" t="s">
        <v>21</v>
      </c>
      <c r="E30" s="66"/>
      <c r="F30" s="66"/>
      <c r="G30" s="11"/>
      <c r="H30" s="11"/>
      <c r="I30" s="43"/>
      <c r="J30" s="42" t="s">
        <v>21</v>
      </c>
      <c r="K30" s="104">
        <v>1</v>
      </c>
      <c r="L30" s="105">
        <v>1400</v>
      </c>
      <c r="M30" s="11">
        <f>L30*K30</f>
        <v>1400</v>
      </c>
      <c r="N30" s="372" t="s">
        <v>54</v>
      </c>
      <c r="O30" s="373"/>
      <c r="P30" s="103"/>
      <c r="Q30" s="66"/>
      <c r="R30" s="11"/>
      <c r="S30" s="11"/>
      <c r="T30" s="11"/>
      <c r="U30" s="43"/>
    </row>
    <row r="31" spans="2:21" s="13" customFormat="1">
      <c r="B31" s="67" t="s">
        <v>55</v>
      </c>
      <c r="C31" s="153" t="s">
        <v>56</v>
      </c>
      <c r="D31" s="76"/>
      <c r="E31" s="16"/>
      <c r="F31" s="16"/>
      <c r="G31" s="16"/>
      <c r="H31" s="16">
        <f>SUM(G32:G34)</f>
        <v>4612.84</v>
      </c>
      <c r="I31" s="45"/>
      <c r="J31" s="44"/>
      <c r="K31" s="16"/>
      <c r="L31" s="16"/>
      <c r="M31" s="16"/>
      <c r="N31" s="16">
        <f>SUM(M32:M37)</f>
        <v>17898.310000000001</v>
      </c>
      <c r="O31" s="45"/>
      <c r="P31" s="76"/>
      <c r="Q31" s="16"/>
      <c r="R31" s="16"/>
      <c r="S31" s="16"/>
      <c r="T31" s="16">
        <f>SUM(S32:S34)</f>
        <v>24322.2</v>
      </c>
      <c r="U31" s="45"/>
    </row>
    <row r="32" spans="2:21" s="13" customFormat="1">
      <c r="B32" s="91" t="s">
        <v>57</v>
      </c>
      <c r="C32" s="154" t="s">
        <v>58</v>
      </c>
      <c r="D32" s="74" t="s">
        <v>21</v>
      </c>
      <c r="E32" s="11">
        <v>1</v>
      </c>
      <c r="F32" s="11">
        <v>3200</v>
      </c>
      <c r="G32" s="11">
        <f>F32*E32</f>
        <v>3200</v>
      </c>
      <c r="H32" s="11"/>
      <c r="I32" s="43"/>
      <c r="J32" s="42" t="s">
        <v>21</v>
      </c>
      <c r="K32" s="11">
        <v>1</v>
      </c>
      <c r="L32" s="11">
        <v>2762.63</v>
      </c>
      <c r="M32" s="11">
        <f t="shared" ref="M32:M37" si="3">L32*K32</f>
        <v>2762.63</v>
      </c>
      <c r="N32" s="11"/>
      <c r="O32" s="43"/>
      <c r="P32" s="74" t="s">
        <v>21</v>
      </c>
      <c r="Q32" s="11">
        <v>1</v>
      </c>
      <c r="R32" s="11">
        <v>3148.8</v>
      </c>
      <c r="S32" s="11">
        <f>+R32*Q32</f>
        <v>3148.8</v>
      </c>
      <c r="T32" s="11"/>
      <c r="U32" s="43"/>
    </row>
    <row r="33" spans="2:23" s="13" customFormat="1">
      <c r="B33" s="91" t="s">
        <v>59</v>
      </c>
      <c r="C33" s="154" t="s">
        <v>60</v>
      </c>
      <c r="D33" s="74" t="s">
        <v>32</v>
      </c>
      <c r="E33" s="11">
        <v>251</v>
      </c>
      <c r="F33" s="11">
        <v>2.84</v>
      </c>
      <c r="G33" s="11">
        <f t="shared" ref="G33:G34" si="4">F33*E33</f>
        <v>712.83999999999992</v>
      </c>
      <c r="H33" s="11" t="s">
        <v>61</v>
      </c>
      <c r="I33" s="43"/>
      <c r="J33" s="42" t="s">
        <v>36</v>
      </c>
      <c r="K33" s="11">
        <v>2</v>
      </c>
      <c r="L33" s="11">
        <v>4597.8900000000003</v>
      </c>
      <c r="M33" s="11">
        <f t="shared" si="3"/>
        <v>9195.7800000000007</v>
      </c>
      <c r="N33" s="372" t="s">
        <v>62</v>
      </c>
      <c r="O33" s="373"/>
      <c r="P33" s="74" t="s">
        <v>36</v>
      </c>
      <c r="Q33" s="11">
        <v>2</v>
      </c>
      <c r="R33" s="218">
        <v>8000</v>
      </c>
      <c r="S33" s="11">
        <f t="shared" ref="S33:S34" si="5">+R33*Q33</f>
        <v>16000</v>
      </c>
      <c r="T33" s="238" t="s">
        <v>63</v>
      </c>
      <c r="U33" s="43"/>
    </row>
    <row r="34" spans="2:23" s="13" customFormat="1">
      <c r="B34" s="91" t="s">
        <v>64</v>
      </c>
      <c r="C34" s="154" t="s">
        <v>65</v>
      </c>
      <c r="D34" s="74" t="s">
        <v>21</v>
      </c>
      <c r="E34" s="11">
        <v>1</v>
      </c>
      <c r="F34" s="11">
        <v>700</v>
      </c>
      <c r="G34" s="11">
        <f t="shared" si="4"/>
        <v>700</v>
      </c>
      <c r="H34" s="11"/>
      <c r="I34" s="43"/>
      <c r="J34" s="42" t="s">
        <v>36</v>
      </c>
      <c r="K34" s="11">
        <v>1</v>
      </c>
      <c r="L34" s="11"/>
      <c r="M34" s="11">
        <f t="shared" si="3"/>
        <v>0</v>
      </c>
      <c r="N34" s="11"/>
      <c r="O34" s="43"/>
      <c r="P34" s="74" t="s">
        <v>21</v>
      </c>
      <c r="Q34" s="11">
        <v>1</v>
      </c>
      <c r="R34" s="11">
        <v>5173.4000000000005</v>
      </c>
      <c r="S34" s="11">
        <f t="shared" si="5"/>
        <v>5173.4000000000005</v>
      </c>
      <c r="T34" s="11"/>
      <c r="U34" s="43"/>
    </row>
    <row r="35" spans="2:23" s="13" customFormat="1">
      <c r="B35" s="91" t="s">
        <v>66</v>
      </c>
      <c r="C35" s="154" t="s">
        <v>67</v>
      </c>
      <c r="D35" s="42" t="s">
        <v>36</v>
      </c>
      <c r="E35" s="11"/>
      <c r="F35" s="11"/>
      <c r="G35" s="11"/>
      <c r="H35" s="11"/>
      <c r="I35" s="43"/>
      <c r="J35" s="42" t="s">
        <v>36</v>
      </c>
      <c r="K35" s="11">
        <v>2.5</v>
      </c>
      <c r="L35" s="11">
        <v>843.94</v>
      </c>
      <c r="M35" s="11">
        <f t="shared" si="3"/>
        <v>2109.8500000000004</v>
      </c>
      <c r="N35" s="11"/>
      <c r="O35" s="43"/>
      <c r="P35" s="74"/>
      <c r="Q35" s="11"/>
      <c r="R35" s="11"/>
      <c r="S35" s="11"/>
      <c r="T35" s="11"/>
      <c r="U35" s="43"/>
    </row>
    <row r="36" spans="2:23" s="13" customFormat="1">
      <c r="B36" s="91" t="s">
        <v>68</v>
      </c>
      <c r="C36" s="154" t="s">
        <v>69</v>
      </c>
      <c r="D36" s="42" t="s">
        <v>36</v>
      </c>
      <c r="E36" s="11"/>
      <c r="F36" s="11"/>
      <c r="G36" s="11"/>
      <c r="H36" s="11"/>
      <c r="I36" s="43"/>
      <c r="J36" s="42" t="s">
        <v>36</v>
      </c>
      <c r="K36" s="11">
        <v>2.5</v>
      </c>
      <c r="L36" s="11">
        <v>932.02</v>
      </c>
      <c r="M36" s="11">
        <f t="shared" si="3"/>
        <v>2330.0500000000002</v>
      </c>
      <c r="N36" s="11"/>
      <c r="O36" s="43"/>
      <c r="P36" s="74"/>
      <c r="Q36" s="11"/>
      <c r="R36" s="11"/>
      <c r="S36" s="11"/>
      <c r="T36" s="11"/>
      <c r="U36" s="43"/>
    </row>
    <row r="37" spans="2:23" s="13" customFormat="1">
      <c r="B37" s="91" t="s">
        <v>70</v>
      </c>
      <c r="C37" s="154" t="s">
        <v>71</v>
      </c>
      <c r="D37" s="42" t="s">
        <v>21</v>
      </c>
      <c r="E37" s="11"/>
      <c r="F37" s="11"/>
      <c r="G37" s="11"/>
      <c r="H37" s="11"/>
      <c r="I37" s="43"/>
      <c r="J37" s="42" t="s">
        <v>21</v>
      </c>
      <c r="K37" s="11">
        <v>1</v>
      </c>
      <c r="L37" s="11">
        <v>1500</v>
      </c>
      <c r="M37" s="11">
        <f t="shared" si="3"/>
        <v>1500</v>
      </c>
      <c r="N37" s="11"/>
      <c r="O37" s="43"/>
      <c r="P37" s="74"/>
      <c r="Q37" s="11"/>
      <c r="R37" s="11"/>
      <c r="S37" s="11"/>
      <c r="T37" s="11"/>
      <c r="U37" s="43"/>
    </row>
    <row r="38" spans="2:23" s="13" customFormat="1">
      <c r="B38" s="92" t="s">
        <v>72</v>
      </c>
      <c r="C38" s="153" t="s">
        <v>73</v>
      </c>
      <c r="D38" s="75"/>
      <c r="E38" s="16"/>
      <c r="F38" s="16"/>
      <c r="G38" s="16"/>
      <c r="H38" s="16">
        <f>SUM(G39:G43)</f>
        <v>19100</v>
      </c>
      <c r="I38" s="45"/>
      <c r="J38" s="353"/>
      <c r="K38" s="354"/>
      <c r="L38" s="354"/>
      <c r="M38" s="16"/>
      <c r="N38" s="16"/>
      <c r="O38" s="45"/>
      <c r="P38" s="75"/>
      <c r="Q38" s="16"/>
      <c r="R38" s="16"/>
      <c r="S38" s="16"/>
      <c r="T38" s="16">
        <f>SUM(S39:S46)</f>
        <v>28768.34</v>
      </c>
      <c r="U38" s="45"/>
    </row>
    <row r="39" spans="2:23" s="13" customFormat="1">
      <c r="B39" s="91" t="s">
        <v>74</v>
      </c>
      <c r="C39" s="155" t="s">
        <v>75</v>
      </c>
      <c r="D39" s="73" t="s">
        <v>76</v>
      </c>
      <c r="E39" s="11">
        <v>20</v>
      </c>
      <c r="F39" s="10">
        <v>360</v>
      </c>
      <c r="G39" s="10">
        <f>F39*E39</f>
        <v>7200</v>
      </c>
      <c r="H39" s="10"/>
      <c r="I39" s="38"/>
      <c r="J39" s="37"/>
      <c r="K39" s="11"/>
      <c r="L39" s="10"/>
      <c r="M39" s="10"/>
      <c r="N39" s="10"/>
      <c r="O39" s="38"/>
      <c r="P39" s="73" t="s">
        <v>76</v>
      </c>
      <c r="Q39" s="11">
        <v>25</v>
      </c>
      <c r="R39" s="10">
        <v>155.24</v>
      </c>
      <c r="S39" s="10">
        <f>R39*Q39</f>
        <v>3881</v>
      </c>
      <c r="T39" s="10"/>
      <c r="U39" s="38"/>
    </row>
    <row r="40" spans="2:23" s="13" customFormat="1">
      <c r="B40" s="91" t="s">
        <v>77</v>
      </c>
      <c r="C40" s="155" t="s">
        <v>78</v>
      </c>
      <c r="D40" s="73" t="s">
        <v>21</v>
      </c>
      <c r="E40" s="11">
        <v>1</v>
      </c>
      <c r="F40" s="10">
        <v>2500</v>
      </c>
      <c r="G40" s="10">
        <f t="shared" ref="G40:G43" si="6">F40*E40</f>
        <v>2500</v>
      </c>
      <c r="H40" s="10"/>
      <c r="I40" s="38"/>
      <c r="J40" s="37"/>
      <c r="K40" s="11"/>
      <c r="L40" s="10"/>
      <c r="M40" s="10"/>
      <c r="N40" s="10"/>
      <c r="O40" s="38"/>
      <c r="P40" s="73" t="s">
        <v>21</v>
      </c>
      <c r="Q40" s="10">
        <v>1</v>
      </c>
      <c r="R40" s="10">
        <v>6732.19</v>
      </c>
      <c r="S40" s="10">
        <f t="shared" ref="S40:S101" si="7">R40*Q40</f>
        <v>6732.19</v>
      </c>
      <c r="T40" s="10"/>
      <c r="U40" s="38"/>
    </row>
    <row r="41" spans="2:23" s="13" customFormat="1">
      <c r="B41" s="91" t="s">
        <v>79</v>
      </c>
      <c r="C41" s="155" t="s">
        <v>80</v>
      </c>
      <c r="D41" s="73" t="s">
        <v>21</v>
      </c>
      <c r="E41" s="11">
        <v>1</v>
      </c>
      <c r="F41" s="11">
        <v>2100</v>
      </c>
      <c r="G41" s="10">
        <f t="shared" si="6"/>
        <v>2100</v>
      </c>
      <c r="H41" s="11"/>
      <c r="I41" s="43"/>
      <c r="J41" s="42"/>
      <c r="K41" s="11"/>
      <c r="L41" s="11"/>
      <c r="M41" s="11"/>
      <c r="N41" s="11"/>
      <c r="O41" s="43"/>
      <c r="P41" s="73" t="s">
        <v>81</v>
      </c>
      <c r="Q41" s="11">
        <v>60</v>
      </c>
      <c r="R41" s="11">
        <v>33.619999999999997</v>
      </c>
      <c r="S41" s="10">
        <f t="shared" si="7"/>
        <v>2017.1999999999998</v>
      </c>
      <c r="T41" s="11"/>
      <c r="U41" s="43"/>
    </row>
    <row r="42" spans="2:23" s="13" customFormat="1">
      <c r="B42" s="91" t="s">
        <v>82</v>
      </c>
      <c r="C42" s="155" t="s">
        <v>83</v>
      </c>
      <c r="D42" s="73" t="s">
        <v>21</v>
      </c>
      <c r="E42" s="11">
        <v>1</v>
      </c>
      <c r="F42" s="10">
        <v>1300</v>
      </c>
      <c r="G42" s="10">
        <f t="shared" si="6"/>
        <v>1300</v>
      </c>
      <c r="H42" s="10"/>
      <c r="I42" s="38"/>
      <c r="J42" s="37"/>
      <c r="K42" s="11"/>
      <c r="L42" s="10"/>
      <c r="M42" s="10"/>
      <c r="N42" s="10"/>
      <c r="O42" s="38"/>
      <c r="P42" s="73" t="s">
        <v>21</v>
      </c>
      <c r="Q42" s="10">
        <v>1</v>
      </c>
      <c r="R42" s="11">
        <v>1757.95</v>
      </c>
      <c r="S42" s="10">
        <f t="shared" si="7"/>
        <v>1757.95</v>
      </c>
      <c r="T42" s="10"/>
      <c r="U42" s="38"/>
    </row>
    <row r="43" spans="2:23" s="13" customFormat="1">
      <c r="B43" s="91" t="s">
        <v>84</v>
      </c>
      <c r="C43" s="155" t="s">
        <v>85</v>
      </c>
      <c r="D43" s="73" t="s">
        <v>21</v>
      </c>
      <c r="E43" s="11">
        <v>1</v>
      </c>
      <c r="F43" s="10">
        <v>6000</v>
      </c>
      <c r="G43" s="10">
        <f t="shared" si="6"/>
        <v>6000</v>
      </c>
      <c r="H43" s="374" t="s">
        <v>86</v>
      </c>
      <c r="I43" s="375"/>
      <c r="J43" s="37"/>
      <c r="K43" s="11"/>
      <c r="L43" s="10"/>
      <c r="M43" s="10"/>
      <c r="N43" s="10"/>
      <c r="O43" s="38"/>
      <c r="P43" s="73" t="s">
        <v>21</v>
      </c>
      <c r="Q43" s="10">
        <v>1</v>
      </c>
      <c r="R43" s="11">
        <v>6000</v>
      </c>
      <c r="S43" s="10">
        <f t="shared" si="7"/>
        <v>6000</v>
      </c>
      <c r="T43" s="374" t="s">
        <v>86</v>
      </c>
      <c r="U43" s="375"/>
    </row>
    <row r="44" spans="2:23" s="13" customFormat="1">
      <c r="B44" s="91"/>
      <c r="C44" s="155" t="s">
        <v>87</v>
      </c>
      <c r="D44" s="73" t="s">
        <v>36</v>
      </c>
      <c r="E44" s="11"/>
      <c r="F44" s="10"/>
      <c r="G44" s="10"/>
      <c r="H44" s="10"/>
      <c r="I44" s="38"/>
      <c r="J44" s="37"/>
      <c r="K44" s="11"/>
      <c r="L44" s="10"/>
      <c r="M44" s="10"/>
      <c r="N44" s="10"/>
      <c r="O44" s="38"/>
      <c r="P44" s="73" t="s">
        <v>36</v>
      </c>
      <c r="Q44" s="10">
        <v>3.5</v>
      </c>
      <c r="R44" s="11">
        <v>6000</v>
      </c>
      <c r="S44" s="218"/>
      <c r="T44" s="10"/>
      <c r="U44" s="38"/>
    </row>
    <row r="45" spans="2:23" s="13" customFormat="1">
      <c r="B45" s="91"/>
      <c r="C45" s="155" t="s">
        <v>88</v>
      </c>
      <c r="D45" s="73" t="s">
        <v>21</v>
      </c>
      <c r="E45" s="11"/>
      <c r="F45" s="10"/>
      <c r="G45" s="10"/>
      <c r="H45" s="10"/>
      <c r="I45" s="38"/>
      <c r="J45" s="37"/>
      <c r="K45" s="11"/>
      <c r="L45" s="10"/>
      <c r="M45" s="10"/>
      <c r="N45" s="10"/>
      <c r="O45" s="38"/>
      <c r="P45" s="73" t="s">
        <v>21</v>
      </c>
      <c r="Q45" s="10">
        <v>1</v>
      </c>
      <c r="R45" s="11">
        <v>2640</v>
      </c>
      <c r="S45" s="10">
        <f t="shared" si="7"/>
        <v>2640</v>
      </c>
      <c r="T45" s="10"/>
      <c r="U45" s="38"/>
    </row>
    <row r="46" spans="2:23" s="13" customFormat="1">
      <c r="B46" s="91"/>
      <c r="C46" s="155" t="s">
        <v>89</v>
      </c>
      <c r="D46" s="73" t="s">
        <v>36</v>
      </c>
      <c r="E46" s="11"/>
      <c r="F46" s="10"/>
      <c r="G46" s="10"/>
      <c r="H46" s="10"/>
      <c r="I46" s="38"/>
      <c r="J46" s="37"/>
      <c r="K46" s="11"/>
      <c r="L46" s="10"/>
      <c r="M46" s="10"/>
      <c r="N46" s="10"/>
      <c r="O46" s="38"/>
      <c r="P46" s="73" t="s">
        <v>36</v>
      </c>
      <c r="Q46" s="10">
        <v>3.5</v>
      </c>
      <c r="R46" s="11">
        <v>1640</v>
      </c>
      <c r="S46" s="218">
        <f t="shared" si="7"/>
        <v>5740</v>
      </c>
      <c r="T46" s="374" t="s">
        <v>90</v>
      </c>
      <c r="U46" s="375"/>
      <c r="W46" s="13" t="s">
        <v>91</v>
      </c>
    </row>
    <row r="47" spans="2:23" s="13" customFormat="1">
      <c r="B47" s="67" t="s">
        <v>92</v>
      </c>
      <c r="C47" s="153" t="s">
        <v>93</v>
      </c>
      <c r="D47" s="75"/>
      <c r="E47" s="16"/>
      <c r="F47" s="16"/>
      <c r="G47" s="16"/>
      <c r="H47" s="16">
        <f>SUM(G48:G51)</f>
        <v>32941.524000000005</v>
      </c>
      <c r="I47" s="45"/>
      <c r="J47" s="44"/>
      <c r="K47" s="16"/>
      <c r="L47" s="16"/>
      <c r="M47" s="16"/>
      <c r="N47" s="16">
        <f>SUM(M48:M60)</f>
        <v>55248.770000000004</v>
      </c>
      <c r="O47" s="45"/>
      <c r="P47" s="75"/>
      <c r="Q47" s="16"/>
      <c r="R47" s="16"/>
      <c r="S47" s="16"/>
      <c r="T47" s="16">
        <f>SUM(S48:S60)</f>
        <v>17191.932518500002</v>
      </c>
      <c r="U47" s="45"/>
    </row>
    <row r="48" spans="2:23" s="13" customFormat="1">
      <c r="B48" s="91" t="s">
        <v>94</v>
      </c>
      <c r="C48" s="154" t="s">
        <v>95</v>
      </c>
      <c r="D48" s="74" t="s">
        <v>32</v>
      </c>
      <c r="E48" s="11">
        <v>251</v>
      </c>
      <c r="F48" s="104">
        <v>32.56</v>
      </c>
      <c r="G48" s="11">
        <f>+F48*E48</f>
        <v>8172.56</v>
      </c>
      <c r="H48" s="11"/>
      <c r="I48" s="43"/>
      <c r="J48" s="42" t="s">
        <v>32</v>
      </c>
      <c r="K48" s="11">
        <v>250</v>
      </c>
      <c r="L48" s="11">
        <v>35</v>
      </c>
      <c r="M48" s="11">
        <f>+L48*K48</f>
        <v>8750</v>
      </c>
      <c r="N48" s="11"/>
      <c r="O48" s="43"/>
      <c r="P48" s="74" t="s">
        <v>32</v>
      </c>
      <c r="Q48" s="11">
        <v>196.37</v>
      </c>
      <c r="R48" s="11">
        <v>31.580000000000002</v>
      </c>
      <c r="S48" s="10">
        <f t="shared" si="7"/>
        <v>6201.3646000000008</v>
      </c>
      <c r="T48" s="11"/>
      <c r="U48" s="43"/>
    </row>
    <row r="49" spans="2:21" s="13" customFormat="1">
      <c r="B49" s="91" t="s">
        <v>96</v>
      </c>
      <c r="C49" s="154" t="s">
        <v>97</v>
      </c>
      <c r="D49" s="74" t="s">
        <v>81</v>
      </c>
      <c r="E49" s="11">
        <v>29.1</v>
      </c>
      <c r="F49" s="236">
        <v>458.04</v>
      </c>
      <c r="G49" s="11">
        <f t="shared" ref="G49:G51" si="8">+F49*E49</f>
        <v>13328.964000000002</v>
      </c>
      <c r="H49" s="11" t="s">
        <v>98</v>
      </c>
      <c r="I49" s="43"/>
      <c r="J49" s="42" t="s">
        <v>81</v>
      </c>
      <c r="K49" s="11">
        <v>5</v>
      </c>
      <c r="L49" s="218">
        <v>400</v>
      </c>
      <c r="M49" s="11">
        <f t="shared" ref="M49:M52" si="9">+L49*K49</f>
        <v>2000</v>
      </c>
      <c r="N49" s="11" t="s">
        <v>98</v>
      </c>
      <c r="O49" s="43"/>
      <c r="P49" s="74" t="s">
        <v>81</v>
      </c>
      <c r="Q49" s="11">
        <v>10.805250000000003</v>
      </c>
      <c r="R49" s="11">
        <v>189.52</v>
      </c>
      <c r="S49" s="10">
        <f t="shared" si="7"/>
        <v>2047.8109800000007</v>
      </c>
      <c r="T49" s="11"/>
      <c r="U49" s="43"/>
    </row>
    <row r="50" spans="2:21" s="13" customFormat="1" ht="45">
      <c r="B50" s="91" t="s">
        <v>99</v>
      </c>
      <c r="C50" s="156" t="s">
        <v>100</v>
      </c>
      <c r="D50" s="74" t="s">
        <v>32</v>
      </c>
      <c r="E50" s="11">
        <v>300</v>
      </c>
      <c r="F50" s="108">
        <v>22</v>
      </c>
      <c r="G50" s="11">
        <f t="shared" si="8"/>
        <v>6600</v>
      </c>
      <c r="H50" s="11"/>
      <c r="I50" s="43"/>
      <c r="J50" s="42" t="s">
        <v>32</v>
      </c>
      <c r="K50" s="11">
        <v>250</v>
      </c>
      <c r="L50" s="11">
        <v>10</v>
      </c>
      <c r="M50" s="11">
        <f t="shared" si="9"/>
        <v>2500</v>
      </c>
      <c r="N50" s="11"/>
      <c r="O50" s="43"/>
      <c r="P50" s="74" t="s">
        <v>32</v>
      </c>
      <c r="Q50" s="11">
        <v>137.15199999999999</v>
      </c>
      <c r="R50" s="11">
        <v>14.15</v>
      </c>
      <c r="S50" s="10">
        <f t="shared" si="7"/>
        <v>1940.7007999999998</v>
      </c>
      <c r="T50" s="11"/>
      <c r="U50" s="43"/>
    </row>
    <row r="51" spans="2:21" s="13" customFormat="1">
      <c r="B51" s="91" t="s">
        <v>101</v>
      </c>
      <c r="C51" s="154" t="s">
        <v>102</v>
      </c>
      <c r="D51" s="74" t="s">
        <v>32</v>
      </c>
      <c r="E51" s="11">
        <v>220</v>
      </c>
      <c r="F51" s="104">
        <v>22</v>
      </c>
      <c r="G51" s="11">
        <f t="shared" si="8"/>
        <v>4840</v>
      </c>
      <c r="H51" s="11"/>
      <c r="I51" s="43"/>
      <c r="J51" s="42" t="s">
        <v>32</v>
      </c>
      <c r="K51" s="11">
        <v>250</v>
      </c>
      <c r="L51" s="11">
        <v>15</v>
      </c>
      <c r="M51" s="11">
        <f t="shared" si="9"/>
        <v>3750</v>
      </c>
      <c r="N51" s="11"/>
      <c r="O51" s="43"/>
      <c r="P51" s="74" t="s">
        <v>32</v>
      </c>
      <c r="Q51" s="11">
        <v>75.28</v>
      </c>
      <c r="R51" s="11">
        <v>17.690000000000001</v>
      </c>
      <c r="S51" s="10">
        <f t="shared" si="7"/>
        <v>1331.7032000000002</v>
      </c>
      <c r="T51" s="11"/>
      <c r="U51" s="43"/>
    </row>
    <row r="52" spans="2:21" s="13" customFormat="1">
      <c r="B52" s="91" t="s">
        <v>103</v>
      </c>
      <c r="C52" s="154" t="s">
        <v>104</v>
      </c>
      <c r="D52" s="74"/>
      <c r="E52" s="11"/>
      <c r="F52" s="104"/>
      <c r="G52" s="11"/>
      <c r="H52" s="11"/>
      <c r="I52" s="43"/>
      <c r="J52" s="42" t="s">
        <v>21</v>
      </c>
      <c r="K52" s="11">
        <v>1</v>
      </c>
      <c r="L52" s="11">
        <v>4000</v>
      </c>
      <c r="M52" s="11">
        <f t="shared" si="9"/>
        <v>4000</v>
      </c>
      <c r="N52" s="11"/>
      <c r="O52" s="43"/>
      <c r="P52" s="74" t="s">
        <v>81</v>
      </c>
      <c r="Q52" s="11">
        <v>113.37292500000001</v>
      </c>
      <c r="R52" s="11">
        <v>33.619999999999997</v>
      </c>
      <c r="S52" s="10">
        <f t="shared" si="7"/>
        <v>3811.5977385000001</v>
      </c>
      <c r="T52" s="11"/>
      <c r="U52" s="43"/>
    </row>
    <row r="53" spans="2:21" s="13" customFormat="1">
      <c r="B53" s="91"/>
      <c r="C53" s="154" t="s">
        <v>105</v>
      </c>
      <c r="D53" s="74"/>
      <c r="E53" s="11"/>
      <c r="F53" s="104"/>
      <c r="G53" s="11"/>
      <c r="H53" s="11"/>
      <c r="I53" s="43"/>
      <c r="J53" s="42"/>
      <c r="K53" s="11"/>
      <c r="L53" s="11"/>
      <c r="M53" s="11"/>
      <c r="N53" s="11"/>
      <c r="O53" s="43"/>
      <c r="P53" s="74" t="s">
        <v>32</v>
      </c>
      <c r="Q53" s="11">
        <v>79.569999999999993</v>
      </c>
      <c r="R53" s="11">
        <v>23.36</v>
      </c>
      <c r="S53" s="10">
        <f t="shared" si="7"/>
        <v>1858.7551999999998</v>
      </c>
      <c r="T53" s="11"/>
      <c r="U53" s="43"/>
    </row>
    <row r="54" spans="2:21" s="13" customFormat="1">
      <c r="B54" s="145">
        <v>36561</v>
      </c>
      <c r="C54" s="141" t="s">
        <v>106</v>
      </c>
      <c r="D54" s="219"/>
      <c r="E54" s="221"/>
      <c r="F54" s="221"/>
      <c r="G54" s="221"/>
      <c r="H54" s="221"/>
      <c r="I54" s="220"/>
      <c r="J54" s="355" t="s">
        <v>107</v>
      </c>
      <c r="K54" s="356"/>
      <c r="L54" s="356"/>
      <c r="M54" s="356"/>
      <c r="N54" s="357"/>
      <c r="O54" s="109"/>
      <c r="P54" s="109"/>
      <c r="Q54" s="221"/>
      <c r="R54" s="221"/>
      <c r="S54" s="222" t="s">
        <v>108</v>
      </c>
      <c r="T54" s="221"/>
      <c r="U54" s="109"/>
    </row>
    <row r="55" spans="2:21" s="13" customFormat="1">
      <c r="B55" s="144">
        <v>36927</v>
      </c>
      <c r="C55" s="139" t="s">
        <v>109</v>
      </c>
      <c r="D55" s="103" t="s">
        <v>21</v>
      </c>
      <c r="E55" s="11"/>
      <c r="F55" s="104"/>
      <c r="G55" s="11"/>
      <c r="H55" s="11"/>
      <c r="I55" s="43"/>
      <c r="J55" s="101" t="s">
        <v>21</v>
      </c>
      <c r="K55" s="104">
        <v>1</v>
      </c>
      <c r="L55" s="104">
        <v>974.58</v>
      </c>
      <c r="M55" s="104">
        <f>+L55*K55</f>
        <v>974.58</v>
      </c>
      <c r="N55" s="11"/>
      <c r="O55" s="43"/>
      <c r="P55" s="103"/>
      <c r="Q55" s="11"/>
      <c r="R55" s="11"/>
      <c r="S55" s="10"/>
      <c r="T55" s="11"/>
      <c r="U55" s="43"/>
    </row>
    <row r="56" spans="2:21" s="13" customFormat="1">
      <c r="B56" s="144">
        <v>37292</v>
      </c>
      <c r="C56" s="139" t="s">
        <v>110</v>
      </c>
      <c r="D56" s="103" t="s">
        <v>21</v>
      </c>
      <c r="E56" s="11"/>
      <c r="F56" s="104"/>
      <c r="G56" s="11"/>
      <c r="H56" s="11"/>
      <c r="I56" s="43"/>
      <c r="J56" s="110"/>
      <c r="K56" s="111"/>
      <c r="L56" s="111"/>
      <c r="M56" s="11"/>
      <c r="N56" s="11"/>
      <c r="O56" s="43"/>
      <c r="P56" s="103"/>
      <c r="Q56" s="11"/>
      <c r="R56" s="11"/>
      <c r="S56" s="10"/>
      <c r="T56" s="11"/>
      <c r="U56" s="43"/>
    </row>
    <row r="57" spans="2:21" s="13" customFormat="1">
      <c r="B57" s="144">
        <v>37657</v>
      </c>
      <c r="C57" s="139" t="s">
        <v>111</v>
      </c>
      <c r="D57" s="103" t="s">
        <v>21</v>
      </c>
      <c r="E57" s="11"/>
      <c r="F57" s="104"/>
      <c r="G57" s="11"/>
      <c r="H57" s="11"/>
      <c r="I57" s="43"/>
      <c r="J57" s="101" t="s">
        <v>21</v>
      </c>
      <c r="K57" s="104">
        <v>1</v>
      </c>
      <c r="L57" s="105">
        <v>1375</v>
      </c>
      <c r="M57" s="105">
        <f>+K57*L57</f>
        <v>1375</v>
      </c>
      <c r="N57" s="11"/>
      <c r="O57" s="43"/>
      <c r="P57" s="103"/>
      <c r="Q57" s="11"/>
      <c r="R57" s="11"/>
      <c r="S57" s="10"/>
      <c r="T57" s="11"/>
      <c r="U57" s="43"/>
    </row>
    <row r="58" spans="2:21" s="13" customFormat="1">
      <c r="B58" s="144">
        <v>38022</v>
      </c>
      <c r="C58" s="139" t="s">
        <v>112</v>
      </c>
      <c r="D58" s="103" t="s">
        <v>36</v>
      </c>
      <c r="E58" s="11"/>
      <c r="F58" s="104"/>
      <c r="G58" s="11"/>
      <c r="H58" s="11"/>
      <c r="I58" s="43"/>
      <c r="J58" s="110"/>
      <c r="K58" s="111"/>
      <c r="L58" s="111"/>
      <c r="M58" s="11"/>
      <c r="N58" s="11"/>
      <c r="O58" s="43"/>
      <c r="P58" s="103"/>
      <c r="Q58" s="11"/>
      <c r="R58" s="11"/>
      <c r="S58" s="10"/>
      <c r="T58" s="11"/>
      <c r="U58" s="43"/>
    </row>
    <row r="59" spans="2:21" s="13" customFormat="1">
      <c r="B59" s="144">
        <v>38388</v>
      </c>
      <c r="C59" s="139" t="s">
        <v>113</v>
      </c>
      <c r="D59" s="103" t="s">
        <v>21</v>
      </c>
      <c r="E59" s="11"/>
      <c r="F59" s="104"/>
      <c r="G59" s="11"/>
      <c r="H59" s="11"/>
      <c r="I59" s="43"/>
      <c r="J59" s="110"/>
      <c r="K59" s="111"/>
      <c r="L59" s="111"/>
      <c r="M59" s="11"/>
      <c r="N59" s="11"/>
      <c r="O59" s="43"/>
      <c r="P59" s="103"/>
      <c r="Q59" s="11"/>
      <c r="R59" s="11"/>
      <c r="S59" s="10"/>
      <c r="T59" s="11"/>
      <c r="U59" s="43"/>
    </row>
    <row r="60" spans="2:21" s="13" customFormat="1">
      <c r="B60" s="144">
        <v>38753</v>
      </c>
      <c r="C60" s="139" t="s">
        <v>114</v>
      </c>
      <c r="D60" s="103" t="s">
        <v>21</v>
      </c>
      <c r="E60" s="11"/>
      <c r="F60" s="104"/>
      <c r="G60" s="11"/>
      <c r="H60" s="11"/>
      <c r="J60" s="101" t="s">
        <v>21</v>
      </c>
      <c r="K60" s="104">
        <v>1</v>
      </c>
      <c r="L60" s="105">
        <v>31899.19</v>
      </c>
      <c r="M60" s="105">
        <f>+L60*K60</f>
        <v>31899.19</v>
      </c>
      <c r="N60" s="11"/>
      <c r="O60" s="43"/>
      <c r="P60" s="103"/>
      <c r="Q60" s="11"/>
      <c r="R60" s="11"/>
      <c r="S60" s="10"/>
      <c r="T60" s="11"/>
      <c r="U60" s="43"/>
    </row>
    <row r="61" spans="2:21" s="13" customFormat="1">
      <c r="B61" s="93" t="s">
        <v>115</v>
      </c>
      <c r="C61" s="138" t="s">
        <v>116</v>
      </c>
      <c r="D61" s="77"/>
      <c r="E61" s="17"/>
      <c r="F61" s="17"/>
      <c r="G61" s="17"/>
      <c r="H61" s="17"/>
      <c r="I61" s="211">
        <f>+H62+H69+H77</f>
        <v>170467.19020000001</v>
      </c>
      <c r="J61" s="212"/>
      <c r="K61" s="213"/>
      <c r="L61" s="213"/>
      <c r="M61" s="213"/>
      <c r="N61" s="213"/>
      <c r="O61" s="211">
        <f>+N62+N69+N77</f>
        <v>153408.85940000002</v>
      </c>
      <c r="P61" s="48"/>
      <c r="Q61" s="213"/>
      <c r="R61" s="213"/>
      <c r="S61" s="213"/>
      <c r="T61" s="213"/>
      <c r="U61" s="211">
        <f>+T62+T69+T77</f>
        <v>169779.88362900002</v>
      </c>
    </row>
    <row r="62" spans="2:21" s="13" customFormat="1">
      <c r="B62" s="92" t="s">
        <v>117</v>
      </c>
      <c r="C62" s="153" t="s">
        <v>118</v>
      </c>
      <c r="D62" s="75"/>
      <c r="E62" s="16"/>
      <c r="F62" s="16"/>
      <c r="G62" s="16"/>
      <c r="H62" s="16">
        <f>SUM(G63:G66)</f>
        <v>8850.7497999999996</v>
      </c>
      <c r="I62" s="147"/>
      <c r="J62" s="148"/>
      <c r="K62" s="16"/>
      <c r="L62" s="16"/>
      <c r="M62" s="16"/>
      <c r="N62" s="16">
        <f>SUM(M63:M67)</f>
        <v>15602.6862</v>
      </c>
      <c r="O62" s="45"/>
      <c r="P62" s="75"/>
      <c r="Q62" s="16"/>
      <c r="R62" s="16"/>
      <c r="S62" s="16"/>
      <c r="T62" s="16">
        <f>SUM(S63:S66)</f>
        <v>8511.9005039999993</v>
      </c>
      <c r="U62" s="45"/>
    </row>
    <row r="63" spans="2:21" s="13" customFormat="1">
      <c r="B63" s="91" t="s">
        <v>119</v>
      </c>
      <c r="C63" s="154" t="s">
        <v>120</v>
      </c>
      <c r="D63" s="103" t="s">
        <v>81</v>
      </c>
      <c r="E63" s="104">
        <v>56</v>
      </c>
      <c r="F63" s="104">
        <v>57.93</v>
      </c>
      <c r="G63" s="11">
        <f>+F63*E63</f>
        <v>3244.08</v>
      </c>
      <c r="H63" s="11"/>
      <c r="I63" s="78"/>
      <c r="J63" s="101" t="s">
        <v>81</v>
      </c>
      <c r="K63" s="104">
        <v>124.52</v>
      </c>
      <c r="L63" s="104">
        <v>55.22</v>
      </c>
      <c r="M63" s="11">
        <f>+L63*K63</f>
        <v>6875.9943999999996</v>
      </c>
      <c r="N63" s="11"/>
      <c r="O63" s="43"/>
      <c r="P63" s="74" t="s">
        <v>81</v>
      </c>
      <c r="Q63" s="11">
        <v>64.164000000000001</v>
      </c>
      <c r="R63" s="11">
        <v>37.559999999999995</v>
      </c>
      <c r="S63" s="10">
        <f t="shared" si="7"/>
        <v>2409.9998399999999</v>
      </c>
      <c r="T63" s="11"/>
      <c r="U63" s="43"/>
    </row>
    <row r="64" spans="2:21" s="13" customFormat="1">
      <c r="B64" s="91" t="s">
        <v>121</v>
      </c>
      <c r="C64" s="155" t="s">
        <v>122</v>
      </c>
      <c r="D64" s="103" t="s">
        <v>32</v>
      </c>
      <c r="E64" s="104">
        <v>48.27</v>
      </c>
      <c r="F64" s="104">
        <v>5.74</v>
      </c>
      <c r="G64" s="11">
        <f t="shared" ref="G64:G66" si="10">+F64*E64</f>
        <v>277.06980000000004</v>
      </c>
      <c r="H64" s="10"/>
      <c r="I64" s="38"/>
      <c r="J64" s="37" t="s">
        <v>32</v>
      </c>
      <c r="K64" s="104">
        <v>232.76</v>
      </c>
      <c r="L64" s="104">
        <v>5.5</v>
      </c>
      <c r="M64" s="11">
        <f t="shared" ref="M64:M67" si="11">+L64*K64</f>
        <v>1280.1799999999998</v>
      </c>
      <c r="N64" s="10"/>
      <c r="O64" s="38"/>
      <c r="P64" s="73" t="s">
        <v>32</v>
      </c>
      <c r="Q64" s="10">
        <v>249.2</v>
      </c>
      <c r="R64" s="10">
        <v>5.4</v>
      </c>
      <c r="S64" s="10">
        <f t="shared" si="7"/>
        <v>1345.68</v>
      </c>
      <c r="T64" s="10"/>
      <c r="U64" s="38"/>
    </row>
    <row r="65" spans="1:21" s="13" customFormat="1">
      <c r="B65" s="91" t="s">
        <v>123</v>
      </c>
      <c r="C65" s="155" t="s">
        <v>124</v>
      </c>
      <c r="D65" s="103" t="s">
        <v>125</v>
      </c>
      <c r="E65" s="104">
        <v>1</v>
      </c>
      <c r="F65" s="105">
        <v>2200</v>
      </c>
      <c r="G65" s="11">
        <f t="shared" si="10"/>
        <v>2200</v>
      </c>
      <c r="H65" s="10"/>
      <c r="I65" s="38"/>
      <c r="J65" s="37" t="s">
        <v>81</v>
      </c>
      <c r="K65" s="104">
        <v>94.02</v>
      </c>
      <c r="L65" s="104">
        <v>30.91</v>
      </c>
      <c r="M65" s="11">
        <f t="shared" si="11"/>
        <v>2906.1581999999999</v>
      </c>
      <c r="N65" s="10"/>
      <c r="O65" s="38"/>
      <c r="P65" s="73" t="s">
        <v>81</v>
      </c>
      <c r="Q65" s="10">
        <v>83.413200000000003</v>
      </c>
      <c r="R65" s="10">
        <v>24.41</v>
      </c>
      <c r="S65" s="10">
        <f t="shared" si="7"/>
        <v>2036.1162120000001</v>
      </c>
      <c r="T65" s="10"/>
      <c r="U65" s="38"/>
    </row>
    <row r="66" spans="1:21" s="13" customFormat="1">
      <c r="B66" s="91" t="s">
        <v>126</v>
      </c>
      <c r="C66" s="155" t="s">
        <v>104</v>
      </c>
      <c r="D66" s="103" t="s">
        <v>81</v>
      </c>
      <c r="E66" s="104">
        <v>80</v>
      </c>
      <c r="F66" s="104">
        <v>39.119999999999997</v>
      </c>
      <c r="G66" s="11">
        <f t="shared" si="10"/>
        <v>3129.6</v>
      </c>
      <c r="H66" s="10"/>
      <c r="I66" s="38"/>
      <c r="J66" s="37" t="s">
        <v>81</v>
      </c>
      <c r="K66" s="104">
        <v>94.02</v>
      </c>
      <c r="L66" s="104">
        <v>34.18</v>
      </c>
      <c r="M66" s="11">
        <f t="shared" si="11"/>
        <v>3213.6035999999999</v>
      </c>
      <c r="N66" s="10"/>
      <c r="O66" s="38"/>
      <c r="P66" s="73" t="s">
        <v>81</v>
      </c>
      <c r="Q66" s="10">
        <v>83.413200000000003</v>
      </c>
      <c r="R66" s="10">
        <v>32.61</v>
      </c>
      <c r="S66" s="10">
        <f t="shared" si="7"/>
        <v>2720.104452</v>
      </c>
      <c r="T66" s="10"/>
      <c r="U66" s="38"/>
    </row>
    <row r="67" spans="1:21" s="13" customFormat="1">
      <c r="B67" s="91" t="s">
        <v>127</v>
      </c>
      <c r="C67" s="155" t="s">
        <v>128</v>
      </c>
      <c r="D67" s="37" t="s">
        <v>81</v>
      </c>
      <c r="E67" s="104"/>
      <c r="F67" s="104"/>
      <c r="G67" s="11"/>
      <c r="H67" s="10"/>
      <c r="I67" s="38"/>
      <c r="J67" s="37" t="s">
        <v>81</v>
      </c>
      <c r="K67" s="104">
        <v>30.5</v>
      </c>
      <c r="L67" s="236">
        <v>43.5</v>
      </c>
      <c r="M67" s="11">
        <f t="shared" si="11"/>
        <v>1326.75</v>
      </c>
      <c r="N67" s="374" t="s">
        <v>129</v>
      </c>
      <c r="O67" s="375"/>
      <c r="P67" s="103"/>
      <c r="Q67" s="104"/>
      <c r="R67" s="10"/>
      <c r="S67" s="10"/>
      <c r="T67" s="10"/>
      <c r="U67" s="38"/>
    </row>
    <row r="68" spans="1:21" s="13" customFormat="1">
      <c r="B68" s="67" t="s">
        <v>130</v>
      </c>
      <c r="C68" s="153" t="s">
        <v>131</v>
      </c>
      <c r="D68" s="75"/>
      <c r="E68" s="16"/>
      <c r="F68" s="16"/>
      <c r="G68" s="16"/>
      <c r="H68" s="16"/>
      <c r="I68" s="45"/>
      <c r="J68" s="44"/>
      <c r="K68" s="149"/>
      <c r="L68" s="149"/>
      <c r="M68" s="16"/>
      <c r="N68" s="16"/>
      <c r="O68" s="45"/>
      <c r="P68" s="75"/>
      <c r="Q68" s="16"/>
      <c r="R68" s="16"/>
      <c r="S68" s="16"/>
      <c r="T68" s="16"/>
      <c r="U68" s="45"/>
    </row>
    <row r="69" spans="1:21" s="13" customFormat="1">
      <c r="B69" s="94" t="s">
        <v>132</v>
      </c>
      <c r="C69" s="157" t="s">
        <v>133</v>
      </c>
      <c r="D69" s="73"/>
      <c r="E69" s="11"/>
      <c r="F69" s="10"/>
      <c r="G69" s="10"/>
      <c r="H69" s="10">
        <f>+SUM(G70:G72)</f>
        <v>12387.757</v>
      </c>
      <c r="I69" s="38"/>
      <c r="J69" s="37"/>
      <c r="K69" s="11"/>
      <c r="L69" s="10"/>
      <c r="M69" s="10"/>
      <c r="N69" s="10">
        <f>SUM(M70:M76)</f>
        <v>19969.053200000002</v>
      </c>
      <c r="O69" s="38"/>
      <c r="P69" s="73"/>
      <c r="Q69" s="11"/>
      <c r="R69" s="10"/>
      <c r="S69" s="10"/>
      <c r="T69" s="10">
        <f>SUM(S70:S72)</f>
        <v>17944.93016</v>
      </c>
      <c r="U69" s="38"/>
    </row>
    <row r="70" spans="1:21" s="13" customFormat="1" ht="30">
      <c r="B70" s="91" t="s">
        <v>134</v>
      </c>
      <c r="C70" s="158" t="s">
        <v>135</v>
      </c>
      <c r="D70" s="73" t="s">
        <v>81</v>
      </c>
      <c r="E70" s="104">
        <v>27.1</v>
      </c>
      <c r="F70" s="104">
        <v>196.27</v>
      </c>
      <c r="G70" s="10">
        <f>F70*E70</f>
        <v>5318.9170000000004</v>
      </c>
      <c r="H70" s="10"/>
      <c r="I70" s="38"/>
      <c r="J70" s="37" t="s">
        <v>81</v>
      </c>
      <c r="K70" s="104">
        <v>32.68</v>
      </c>
      <c r="L70" s="10">
        <v>259.51</v>
      </c>
      <c r="M70" s="10">
        <f>+L70*K70</f>
        <v>8480.7867999999999</v>
      </c>
      <c r="N70" s="10"/>
      <c r="O70" s="38"/>
      <c r="P70" s="73" t="s">
        <v>81</v>
      </c>
      <c r="Q70" s="10">
        <v>36.816000000000003</v>
      </c>
      <c r="R70" s="10">
        <v>198.01</v>
      </c>
      <c r="S70" s="10">
        <f t="shared" si="7"/>
        <v>7289.9361600000002</v>
      </c>
      <c r="T70" s="10"/>
      <c r="U70" s="38"/>
    </row>
    <row r="71" spans="1:21" s="13" customFormat="1" ht="30">
      <c r="B71" s="91" t="s">
        <v>136</v>
      </c>
      <c r="C71" s="158" t="s">
        <v>137</v>
      </c>
      <c r="D71" s="73" t="s">
        <v>32</v>
      </c>
      <c r="E71" s="104">
        <v>246.2</v>
      </c>
      <c r="F71" s="104">
        <v>28.2</v>
      </c>
      <c r="G71" s="10">
        <f>F71*E71</f>
        <v>6942.8399999999992</v>
      </c>
      <c r="H71" s="10"/>
      <c r="I71" s="38"/>
      <c r="J71" s="37" t="s">
        <v>32</v>
      </c>
      <c r="K71" s="104">
        <v>232.76</v>
      </c>
      <c r="L71" s="10">
        <v>43.97</v>
      </c>
      <c r="M71" s="10">
        <f>+L71*K71</f>
        <v>10234.457199999999</v>
      </c>
      <c r="N71" s="10"/>
      <c r="O71" s="38"/>
      <c r="P71" s="73" t="s">
        <v>32</v>
      </c>
      <c r="Q71" s="10">
        <v>249.2</v>
      </c>
      <c r="R71" s="10">
        <v>41.74</v>
      </c>
      <c r="S71" s="10">
        <f t="shared" si="7"/>
        <v>10401.608</v>
      </c>
      <c r="T71" s="10"/>
      <c r="U71" s="38"/>
    </row>
    <row r="72" spans="1:21" s="13" customFormat="1">
      <c r="B72" s="91" t="s">
        <v>138</v>
      </c>
      <c r="C72" s="154" t="s">
        <v>139</v>
      </c>
      <c r="D72" s="74" t="s">
        <v>140</v>
      </c>
      <c r="E72" s="104">
        <v>1.8</v>
      </c>
      <c r="F72" s="104">
        <v>70</v>
      </c>
      <c r="G72" s="10">
        <f>F72*E72</f>
        <v>126</v>
      </c>
      <c r="H72" s="11"/>
      <c r="I72" s="43"/>
      <c r="J72" s="42"/>
      <c r="K72" s="104"/>
      <c r="L72" s="11"/>
      <c r="M72" s="11"/>
      <c r="N72" s="11"/>
      <c r="O72" s="43"/>
      <c r="P72" s="74" t="s">
        <v>140</v>
      </c>
      <c r="Q72" s="11">
        <v>1.7999999999999998</v>
      </c>
      <c r="R72" s="11">
        <v>140.76999999999998</v>
      </c>
      <c r="S72" s="10">
        <f t="shared" si="7"/>
        <v>253.38599999999994</v>
      </c>
      <c r="T72" s="11"/>
      <c r="U72" s="43"/>
    </row>
    <row r="73" spans="1:21" s="13" customFormat="1">
      <c r="B73" s="117" t="s">
        <v>141</v>
      </c>
      <c r="C73" s="139" t="s">
        <v>142</v>
      </c>
      <c r="D73" s="103" t="s">
        <v>32</v>
      </c>
      <c r="E73" s="104"/>
      <c r="F73" s="104"/>
      <c r="G73" s="10"/>
      <c r="H73" s="11"/>
      <c r="I73" s="43"/>
      <c r="J73" s="103" t="s">
        <v>32</v>
      </c>
      <c r="K73" s="104">
        <v>6.24</v>
      </c>
      <c r="L73" s="104">
        <v>43.59</v>
      </c>
      <c r="M73" s="11">
        <f>+L73*K73</f>
        <v>272.00160000000005</v>
      </c>
      <c r="N73" s="11"/>
      <c r="O73" s="43"/>
      <c r="P73" s="74"/>
      <c r="Q73" s="104"/>
      <c r="R73" s="11"/>
      <c r="S73" s="10"/>
      <c r="T73" s="11"/>
      <c r="U73" s="43"/>
    </row>
    <row r="74" spans="1:21" s="13" customFormat="1">
      <c r="B74" s="117" t="s">
        <v>143</v>
      </c>
      <c r="C74" s="139" t="s">
        <v>144</v>
      </c>
      <c r="D74" s="103" t="s">
        <v>81</v>
      </c>
      <c r="E74" s="104"/>
      <c r="F74" s="104"/>
      <c r="G74" s="10"/>
      <c r="H74" s="11"/>
      <c r="I74" s="43"/>
      <c r="J74" s="103" t="s">
        <v>81</v>
      </c>
      <c r="K74" s="104">
        <v>1.07</v>
      </c>
      <c r="L74" s="104">
        <v>324.52</v>
      </c>
      <c r="M74" s="11">
        <f t="shared" ref="M74:M76" si="12">+L74*K74</f>
        <v>347.2364</v>
      </c>
      <c r="N74" s="11"/>
      <c r="O74" s="43"/>
      <c r="P74" s="74"/>
      <c r="Q74" s="104"/>
      <c r="R74" s="11"/>
      <c r="S74" s="10"/>
      <c r="T74" s="11"/>
      <c r="U74" s="43"/>
    </row>
    <row r="75" spans="1:21" s="13" customFormat="1">
      <c r="B75" s="117" t="s">
        <v>145</v>
      </c>
      <c r="C75" s="139" t="s">
        <v>146</v>
      </c>
      <c r="D75" s="103" t="s">
        <v>32</v>
      </c>
      <c r="E75" s="104"/>
      <c r="F75" s="104"/>
      <c r="G75" s="10"/>
      <c r="H75" s="11"/>
      <c r="I75" s="43"/>
      <c r="J75" s="103" t="s">
        <v>32</v>
      </c>
      <c r="K75" s="104">
        <v>12.59</v>
      </c>
      <c r="L75" s="104">
        <v>48.42</v>
      </c>
      <c r="M75" s="11">
        <f t="shared" si="12"/>
        <v>609.6078</v>
      </c>
      <c r="N75" s="11"/>
      <c r="O75" s="43"/>
      <c r="P75" s="74"/>
      <c r="Q75" s="104"/>
      <c r="R75" s="11"/>
      <c r="S75" s="10"/>
      <c r="T75" s="11"/>
      <c r="U75" s="43"/>
    </row>
    <row r="76" spans="1:21" s="13" customFormat="1">
      <c r="B76" s="117" t="s">
        <v>147</v>
      </c>
      <c r="C76" s="139" t="s">
        <v>148</v>
      </c>
      <c r="D76" s="103" t="s">
        <v>32</v>
      </c>
      <c r="E76" s="104"/>
      <c r="F76" s="104"/>
      <c r="G76" s="10"/>
      <c r="H76" s="11"/>
      <c r="I76" s="43"/>
      <c r="J76" s="103" t="s">
        <v>32</v>
      </c>
      <c r="K76" s="104">
        <v>16.21</v>
      </c>
      <c r="L76" s="104">
        <v>1.54</v>
      </c>
      <c r="M76" s="11">
        <f t="shared" si="12"/>
        <v>24.963400000000004</v>
      </c>
      <c r="N76" s="11"/>
      <c r="O76" s="43"/>
      <c r="P76" s="74"/>
      <c r="Q76" s="104"/>
      <c r="R76" s="11"/>
      <c r="S76" s="10"/>
      <c r="T76" s="11"/>
      <c r="U76" s="43"/>
    </row>
    <row r="77" spans="1:21" s="18" customFormat="1">
      <c r="A77" s="13"/>
      <c r="B77" s="67" t="s">
        <v>149</v>
      </c>
      <c r="C77" s="153" t="s">
        <v>150</v>
      </c>
      <c r="D77" s="75"/>
      <c r="E77" s="16"/>
      <c r="F77" s="16"/>
      <c r="G77" s="16"/>
      <c r="H77" s="16">
        <f>SUM(G79:G105)</f>
        <v>149228.68340000001</v>
      </c>
      <c r="I77" s="45"/>
      <c r="J77" s="44"/>
      <c r="K77" s="16"/>
      <c r="L77" s="16"/>
      <c r="M77" s="16"/>
      <c r="N77" s="16">
        <f>SUM(M79:M113)</f>
        <v>117837.12</v>
      </c>
      <c r="O77" s="45"/>
      <c r="P77" s="75"/>
      <c r="Q77" s="16"/>
      <c r="R77" s="16"/>
      <c r="S77" s="16"/>
      <c r="T77" s="16">
        <f>SUM(S79:S112)</f>
        <v>143323.05296500001</v>
      </c>
      <c r="U77" s="45"/>
    </row>
    <row r="78" spans="1:21" s="13" customFormat="1">
      <c r="B78" s="94" t="s">
        <v>151</v>
      </c>
      <c r="C78" s="157" t="s">
        <v>152</v>
      </c>
      <c r="D78" s="73"/>
      <c r="E78" s="11"/>
      <c r="F78" s="10"/>
      <c r="G78" s="10"/>
      <c r="H78" s="10"/>
      <c r="I78" s="38"/>
      <c r="J78" s="37"/>
      <c r="K78" s="11"/>
      <c r="L78" s="10"/>
      <c r="M78" s="10"/>
      <c r="N78" s="10"/>
      <c r="O78" s="38"/>
      <c r="P78" s="73"/>
      <c r="Q78" s="11"/>
      <c r="R78" s="10"/>
      <c r="S78" s="10"/>
      <c r="T78" s="10"/>
      <c r="U78" s="38"/>
    </row>
    <row r="79" spans="1:21" s="13" customFormat="1">
      <c r="B79" s="91" t="s">
        <v>153</v>
      </c>
      <c r="C79" s="155" t="s">
        <v>154</v>
      </c>
      <c r="D79" s="73" t="s">
        <v>81</v>
      </c>
      <c r="E79" s="104">
        <v>24.14</v>
      </c>
      <c r="F79" s="104">
        <v>331.79</v>
      </c>
      <c r="G79" s="10">
        <f>+F79*E79</f>
        <v>8009.4106000000011</v>
      </c>
      <c r="H79" s="10"/>
      <c r="I79" s="38"/>
      <c r="J79" s="37" t="s">
        <v>81</v>
      </c>
      <c r="K79" s="104">
        <v>22.85</v>
      </c>
      <c r="L79" s="10">
        <v>336.08</v>
      </c>
      <c r="M79" s="10">
        <f>L79*K79</f>
        <v>7679.4279999999999</v>
      </c>
      <c r="N79" s="10"/>
      <c r="O79" s="38"/>
      <c r="P79" s="73" t="s">
        <v>81</v>
      </c>
      <c r="Q79" s="10">
        <v>27.348000000000003</v>
      </c>
      <c r="R79" s="10">
        <v>320.64999999999998</v>
      </c>
      <c r="S79" s="10">
        <f t="shared" si="7"/>
        <v>8769.1362000000008</v>
      </c>
      <c r="T79" s="10"/>
      <c r="U79" s="38"/>
    </row>
    <row r="80" spans="1:21" s="13" customFormat="1">
      <c r="B80" s="91" t="s">
        <v>155</v>
      </c>
      <c r="C80" s="158" t="s">
        <v>156</v>
      </c>
      <c r="D80" s="73" t="s">
        <v>157</v>
      </c>
      <c r="E80" s="105">
        <v>1850.1</v>
      </c>
      <c r="F80" s="104">
        <v>4.62</v>
      </c>
      <c r="G80" s="10">
        <f>+F80*E80</f>
        <v>8547.4619999999995</v>
      </c>
      <c r="H80" s="10"/>
      <c r="I80" s="38"/>
      <c r="J80" s="37" t="s">
        <v>157</v>
      </c>
      <c r="K80" s="105">
        <v>1544.01</v>
      </c>
      <c r="L80" s="10">
        <v>5.34</v>
      </c>
      <c r="M80" s="10">
        <f>+L80*K80</f>
        <v>8245.0133999999998</v>
      </c>
      <c r="N80" s="10"/>
      <c r="O80" s="38"/>
      <c r="P80" s="73" t="s">
        <v>157</v>
      </c>
      <c r="Q80" s="10">
        <v>2003.4072000000001</v>
      </c>
      <c r="R80" s="11">
        <v>5.4499999999999993</v>
      </c>
      <c r="S80" s="10">
        <f t="shared" si="7"/>
        <v>10918.569239999999</v>
      </c>
      <c r="T80" s="10"/>
      <c r="U80" s="38"/>
    </row>
    <row r="81" spans="2:21" s="13" customFormat="1">
      <c r="B81" s="117" t="s">
        <v>138</v>
      </c>
      <c r="C81" s="139" t="s">
        <v>148</v>
      </c>
      <c r="D81" s="103" t="s">
        <v>32</v>
      </c>
      <c r="E81" s="104"/>
      <c r="F81" s="104"/>
      <c r="G81" s="10"/>
      <c r="H81" s="11"/>
      <c r="I81" s="43"/>
      <c r="J81" s="103" t="s">
        <v>32</v>
      </c>
      <c r="K81" s="104">
        <v>45.7</v>
      </c>
      <c r="L81" s="104">
        <v>1.54</v>
      </c>
      <c r="M81" s="10">
        <f>+L81*K81</f>
        <v>70.378</v>
      </c>
      <c r="N81" s="10"/>
      <c r="O81" s="38"/>
      <c r="P81" s="74"/>
      <c r="Q81" s="104"/>
      <c r="R81" s="10"/>
      <c r="S81" s="10"/>
      <c r="T81" s="10"/>
      <c r="U81" s="38"/>
    </row>
    <row r="82" spans="2:21" s="13" customFormat="1">
      <c r="B82" s="117"/>
      <c r="C82" s="158" t="s">
        <v>158</v>
      </c>
      <c r="D82" s="73" t="s">
        <v>32</v>
      </c>
      <c r="E82" s="104"/>
      <c r="F82" s="104"/>
      <c r="G82" s="10"/>
      <c r="H82" s="11"/>
      <c r="I82" s="43"/>
      <c r="J82" s="103"/>
      <c r="K82" s="104"/>
      <c r="L82" s="104"/>
      <c r="M82" s="10"/>
      <c r="N82" s="10"/>
      <c r="O82" s="38"/>
      <c r="P82" s="73" t="s">
        <v>32</v>
      </c>
      <c r="Q82" s="10">
        <v>127.74</v>
      </c>
      <c r="R82" s="10">
        <v>58.11</v>
      </c>
      <c r="S82" s="10">
        <f t="shared" si="7"/>
        <v>7422.9713999999994</v>
      </c>
      <c r="T82" s="10"/>
      <c r="U82" s="38"/>
    </row>
    <row r="83" spans="2:21" s="13" customFormat="1">
      <c r="B83" s="94" t="s">
        <v>159</v>
      </c>
      <c r="C83" s="157" t="s">
        <v>160</v>
      </c>
      <c r="D83" s="73"/>
      <c r="E83" s="11"/>
      <c r="F83" s="10"/>
      <c r="G83" s="10"/>
      <c r="H83" s="10"/>
      <c r="I83" s="38"/>
      <c r="J83" s="37"/>
      <c r="K83" s="11"/>
      <c r="L83" s="10"/>
      <c r="M83" s="10"/>
      <c r="N83" s="10"/>
      <c r="O83" s="38"/>
      <c r="P83" s="73"/>
      <c r="Q83" s="11"/>
      <c r="R83" s="10"/>
      <c r="S83" s="10"/>
      <c r="T83" s="10"/>
      <c r="U83" s="38"/>
    </row>
    <row r="84" spans="2:21" s="13" customFormat="1">
      <c r="B84" s="91" t="s">
        <v>161</v>
      </c>
      <c r="C84" s="158" t="s">
        <v>162</v>
      </c>
      <c r="D84" s="73" t="s">
        <v>32</v>
      </c>
      <c r="E84" s="104">
        <v>8.1</v>
      </c>
      <c r="F84" s="104">
        <v>53.64</v>
      </c>
      <c r="G84" s="10">
        <f>+F84*E84</f>
        <v>434.48399999999998</v>
      </c>
      <c r="H84" s="10"/>
      <c r="I84" s="38"/>
      <c r="J84" s="37" t="s">
        <v>32</v>
      </c>
      <c r="K84" s="104">
        <v>103</v>
      </c>
      <c r="L84" s="10">
        <v>48.82</v>
      </c>
      <c r="M84" s="10">
        <f>+L84*K84</f>
        <v>5028.46</v>
      </c>
      <c r="N84" s="10"/>
      <c r="O84" s="38"/>
      <c r="P84" s="73"/>
      <c r="Q84" s="104"/>
      <c r="R84" s="10"/>
      <c r="S84" s="10"/>
      <c r="T84" s="10"/>
      <c r="U84" s="38"/>
    </row>
    <row r="85" spans="2:21" s="13" customFormat="1" ht="30">
      <c r="B85" s="91" t="s">
        <v>163</v>
      </c>
      <c r="C85" s="158" t="s">
        <v>164</v>
      </c>
      <c r="D85" s="73" t="s">
        <v>81</v>
      </c>
      <c r="E85" s="104">
        <v>0.65</v>
      </c>
      <c r="F85" s="104">
        <v>331.79</v>
      </c>
      <c r="G85" s="10">
        <f t="shared" ref="G85:G87" si="13">+F85*E85</f>
        <v>215.66350000000003</v>
      </c>
      <c r="H85" s="10"/>
      <c r="I85" s="38"/>
      <c r="J85" s="37"/>
      <c r="K85" s="104"/>
      <c r="L85" s="10"/>
      <c r="M85" s="10"/>
      <c r="N85" s="10"/>
      <c r="O85" s="38"/>
      <c r="P85" s="73" t="s">
        <v>81</v>
      </c>
      <c r="Q85" s="10">
        <v>0.72</v>
      </c>
      <c r="R85" s="10">
        <v>320.64999999999998</v>
      </c>
      <c r="S85" s="10">
        <f t="shared" si="7"/>
        <v>230.86799999999997</v>
      </c>
      <c r="T85" s="10"/>
      <c r="U85" s="38"/>
    </row>
    <row r="86" spans="2:21" s="13" customFormat="1">
      <c r="B86" s="91" t="s">
        <v>165</v>
      </c>
      <c r="C86" s="158" t="s">
        <v>166</v>
      </c>
      <c r="D86" s="73" t="s">
        <v>32</v>
      </c>
      <c r="E86" s="104">
        <v>7.01</v>
      </c>
      <c r="F86" s="104">
        <v>53.64</v>
      </c>
      <c r="G86" s="10">
        <f t="shared" si="13"/>
        <v>376.01639999999998</v>
      </c>
      <c r="H86" s="10"/>
      <c r="I86" s="38"/>
      <c r="J86" s="37"/>
      <c r="K86" s="104"/>
      <c r="L86" s="10"/>
      <c r="M86" s="10"/>
      <c r="N86" s="10"/>
      <c r="O86" s="38"/>
      <c r="P86" s="73" t="s">
        <v>32</v>
      </c>
      <c r="Q86" s="10">
        <v>15.839999999999998</v>
      </c>
      <c r="R86" s="10">
        <v>58.11</v>
      </c>
      <c r="S86" s="10">
        <f t="shared" si="7"/>
        <v>920.46239999999989</v>
      </c>
      <c r="T86" s="10"/>
      <c r="U86" s="38"/>
    </row>
    <row r="87" spans="2:21" s="13" customFormat="1" ht="30">
      <c r="B87" s="91" t="s">
        <v>167</v>
      </c>
      <c r="C87" s="158" t="s">
        <v>168</v>
      </c>
      <c r="D87" s="73" t="s">
        <v>81</v>
      </c>
      <c r="E87" s="104">
        <v>0.65</v>
      </c>
      <c r="F87" s="104">
        <v>331.79</v>
      </c>
      <c r="G87" s="10">
        <f t="shared" si="13"/>
        <v>215.66350000000003</v>
      </c>
      <c r="H87" s="10"/>
      <c r="I87" s="38"/>
      <c r="J87" s="37"/>
      <c r="K87" s="104"/>
      <c r="L87" s="10"/>
      <c r="M87" s="10"/>
      <c r="N87" s="10"/>
      <c r="O87" s="38"/>
      <c r="P87" s="73" t="s">
        <v>81</v>
      </c>
      <c r="Q87" s="10">
        <v>0.52</v>
      </c>
      <c r="R87" s="10">
        <v>320.64999999999998</v>
      </c>
      <c r="S87" s="10">
        <f t="shared" si="7"/>
        <v>166.738</v>
      </c>
      <c r="T87" s="10"/>
      <c r="U87" s="38"/>
    </row>
    <row r="88" spans="2:21" s="13" customFormat="1">
      <c r="B88" s="94" t="s">
        <v>169</v>
      </c>
      <c r="C88" s="157" t="s">
        <v>170</v>
      </c>
      <c r="D88" s="73"/>
      <c r="E88" s="11"/>
      <c r="F88" s="10"/>
      <c r="G88" s="10"/>
      <c r="H88" s="10"/>
      <c r="I88" s="38"/>
      <c r="J88" s="37"/>
      <c r="K88" s="11"/>
      <c r="L88" s="10"/>
      <c r="M88" s="10"/>
      <c r="N88" s="10"/>
      <c r="O88" s="38"/>
      <c r="P88" s="73"/>
      <c r="Q88" s="11"/>
      <c r="R88" s="10"/>
      <c r="S88" s="10"/>
      <c r="T88" s="10"/>
      <c r="U88" s="38"/>
    </row>
    <row r="89" spans="2:21" s="13" customFormat="1">
      <c r="B89" s="91" t="s">
        <v>171</v>
      </c>
      <c r="C89" s="155" t="s">
        <v>172</v>
      </c>
      <c r="D89" s="73" t="s">
        <v>32</v>
      </c>
      <c r="E89" s="104">
        <v>242.3</v>
      </c>
      <c r="F89" s="104">
        <v>57.46</v>
      </c>
      <c r="G89" s="10">
        <f>+F89*E89</f>
        <v>13922.558000000001</v>
      </c>
      <c r="H89" s="10"/>
      <c r="I89" s="38"/>
      <c r="J89" s="103" t="s">
        <v>32</v>
      </c>
      <c r="K89" s="104">
        <v>226.97</v>
      </c>
      <c r="L89" s="112">
        <v>50.59</v>
      </c>
      <c r="M89" s="112">
        <f>+L89*K89</f>
        <v>11482.4123</v>
      </c>
      <c r="N89" s="10"/>
      <c r="O89" s="38"/>
      <c r="P89" s="73" t="s">
        <v>32</v>
      </c>
      <c r="Q89" s="10">
        <v>355.89</v>
      </c>
      <c r="R89" s="10">
        <v>54.39</v>
      </c>
      <c r="S89" s="10">
        <f t="shared" si="7"/>
        <v>19356.857100000001</v>
      </c>
      <c r="T89" s="10"/>
      <c r="U89" s="38"/>
    </row>
    <row r="90" spans="2:21" s="13" customFormat="1">
      <c r="B90" s="91" t="s">
        <v>173</v>
      </c>
      <c r="C90" s="155" t="s">
        <v>174</v>
      </c>
      <c r="D90" s="73" t="s">
        <v>81</v>
      </c>
      <c r="E90" s="104">
        <v>26.5</v>
      </c>
      <c r="F90" s="104">
        <v>453.35</v>
      </c>
      <c r="G90" s="10">
        <f t="shared" ref="G90:G105" si="14">+F90*E90</f>
        <v>12013.775000000001</v>
      </c>
      <c r="H90" s="10"/>
      <c r="I90" s="38"/>
      <c r="J90" s="103" t="s">
        <v>81</v>
      </c>
      <c r="K90" s="104">
        <v>22.64</v>
      </c>
      <c r="L90" s="112">
        <v>328.54</v>
      </c>
      <c r="M90" s="112">
        <f t="shared" ref="M90:M92" si="15">+L90*K90</f>
        <v>7438.1456000000007</v>
      </c>
      <c r="N90" s="10"/>
      <c r="O90" s="38"/>
      <c r="P90" s="73" t="s">
        <v>81</v>
      </c>
      <c r="Q90" s="10">
        <v>33.055000000000007</v>
      </c>
      <c r="R90" s="10">
        <v>344.36</v>
      </c>
      <c r="S90" s="10">
        <f t="shared" si="7"/>
        <v>11382.819800000003</v>
      </c>
      <c r="T90" s="10"/>
      <c r="U90" s="38"/>
    </row>
    <row r="91" spans="2:21" s="13" customFormat="1">
      <c r="B91" s="91" t="s">
        <v>175</v>
      </c>
      <c r="C91" s="158" t="s">
        <v>176</v>
      </c>
      <c r="D91" s="73" t="s">
        <v>157</v>
      </c>
      <c r="E91" s="105">
        <v>2495</v>
      </c>
      <c r="F91" s="104">
        <v>4.62</v>
      </c>
      <c r="G91" s="10">
        <f t="shared" si="14"/>
        <v>11526.9</v>
      </c>
      <c r="H91" s="10"/>
      <c r="I91" s="38"/>
      <c r="J91" s="103" t="s">
        <v>157</v>
      </c>
      <c r="K91" s="105">
        <v>2123.0500000000002</v>
      </c>
      <c r="L91" s="112">
        <v>5.34</v>
      </c>
      <c r="M91" s="112">
        <f t="shared" si="15"/>
        <v>11337.087000000001</v>
      </c>
      <c r="N91" s="10"/>
      <c r="O91" s="38"/>
      <c r="P91" s="73" t="s">
        <v>157</v>
      </c>
      <c r="Q91" s="10">
        <v>2396.878400000001</v>
      </c>
      <c r="R91" s="11">
        <v>5.4499999999999993</v>
      </c>
      <c r="S91" s="10">
        <f t="shared" si="7"/>
        <v>13062.987280000003</v>
      </c>
      <c r="T91" s="10"/>
      <c r="U91" s="38"/>
    </row>
    <row r="92" spans="2:21" s="13" customFormat="1">
      <c r="B92" s="91" t="s">
        <v>175</v>
      </c>
      <c r="C92" s="158" t="s">
        <v>148</v>
      </c>
      <c r="D92" s="103" t="s">
        <v>32</v>
      </c>
      <c r="E92" s="105"/>
      <c r="F92" s="104"/>
      <c r="G92" s="10"/>
      <c r="H92" s="10"/>
      <c r="I92" s="38"/>
      <c r="J92" s="103" t="s">
        <v>32</v>
      </c>
      <c r="K92" s="104">
        <v>226.97</v>
      </c>
      <c r="L92" s="112">
        <v>1.54</v>
      </c>
      <c r="M92" s="112">
        <f t="shared" si="15"/>
        <v>349.53379999999999</v>
      </c>
      <c r="N92" s="10"/>
      <c r="O92" s="38"/>
      <c r="P92" s="73"/>
      <c r="Q92" s="105"/>
      <c r="R92" s="10"/>
      <c r="S92" s="10"/>
      <c r="T92" s="10"/>
      <c r="U92" s="38"/>
    </row>
    <row r="93" spans="2:21" s="13" customFormat="1">
      <c r="B93" s="94" t="s">
        <v>177</v>
      </c>
      <c r="C93" s="157" t="s">
        <v>178</v>
      </c>
      <c r="D93" s="73"/>
      <c r="E93" s="11"/>
      <c r="F93" s="10"/>
      <c r="G93" s="10"/>
      <c r="H93" s="10"/>
      <c r="I93" s="38"/>
      <c r="J93" s="37"/>
      <c r="K93" s="11"/>
      <c r="L93" s="10"/>
      <c r="M93" s="112"/>
      <c r="N93" s="10"/>
      <c r="O93" s="38"/>
      <c r="P93" s="73"/>
      <c r="Q93" s="11"/>
      <c r="R93" s="10"/>
      <c r="S93" s="10"/>
      <c r="T93" s="10"/>
      <c r="U93" s="38"/>
    </row>
    <row r="94" spans="2:21" s="13" customFormat="1">
      <c r="B94" s="91" t="s">
        <v>179</v>
      </c>
      <c r="C94" s="155" t="s">
        <v>180</v>
      </c>
      <c r="D94" s="103" t="s">
        <v>32</v>
      </c>
      <c r="E94" s="104">
        <v>195.37</v>
      </c>
      <c r="F94" s="104">
        <v>79.2</v>
      </c>
      <c r="G94" s="10">
        <f t="shared" si="14"/>
        <v>15473.304</v>
      </c>
      <c r="H94" s="10"/>
      <c r="I94" s="38"/>
      <c r="J94" s="103" t="s">
        <v>32</v>
      </c>
      <c r="K94" s="104">
        <v>132.97999999999999</v>
      </c>
      <c r="L94" s="112">
        <v>55.86</v>
      </c>
      <c r="M94" s="112">
        <f>+L94*K94</f>
        <v>7428.2627999999995</v>
      </c>
      <c r="N94" s="10"/>
      <c r="O94" s="38"/>
      <c r="P94" s="73" t="s">
        <v>32</v>
      </c>
      <c r="Q94" s="10">
        <v>195.08749999999998</v>
      </c>
      <c r="R94" s="10">
        <v>60.629999999999995</v>
      </c>
      <c r="S94" s="10">
        <f t="shared" si="7"/>
        <v>11828.155124999997</v>
      </c>
      <c r="T94" s="10"/>
      <c r="U94" s="38"/>
    </row>
    <row r="95" spans="2:21" s="13" customFormat="1">
      <c r="B95" s="91" t="s">
        <v>181</v>
      </c>
      <c r="C95" s="155" t="s">
        <v>182</v>
      </c>
      <c r="D95" s="103" t="s">
        <v>81</v>
      </c>
      <c r="E95" s="104">
        <v>17.260000000000002</v>
      </c>
      <c r="F95" s="104">
        <v>391</v>
      </c>
      <c r="G95" s="10">
        <f t="shared" si="14"/>
        <v>6748.6600000000008</v>
      </c>
      <c r="H95" s="10"/>
      <c r="I95" s="38"/>
      <c r="J95" s="103" t="s">
        <v>81</v>
      </c>
      <c r="K95" s="104">
        <v>12.69</v>
      </c>
      <c r="L95" s="112">
        <v>321.19</v>
      </c>
      <c r="M95" s="112">
        <f t="shared" ref="M95:M97" si="16">+L95*K95</f>
        <v>4075.9010999999996</v>
      </c>
      <c r="N95" s="10"/>
      <c r="O95" s="38"/>
      <c r="P95" s="73" t="s">
        <v>81</v>
      </c>
      <c r="Q95" s="10">
        <v>19.690249999999999</v>
      </c>
      <c r="R95" s="10">
        <v>337.72</v>
      </c>
      <c r="S95" s="10">
        <f t="shared" si="7"/>
        <v>6649.7912299999998</v>
      </c>
      <c r="T95" s="10"/>
      <c r="U95" s="38"/>
    </row>
    <row r="96" spans="2:21" s="13" customFormat="1">
      <c r="B96" s="91" t="s">
        <v>183</v>
      </c>
      <c r="C96" s="155" t="s">
        <v>184</v>
      </c>
      <c r="D96" s="103" t="s">
        <v>157</v>
      </c>
      <c r="E96" s="105">
        <v>2183.4699999999998</v>
      </c>
      <c r="F96" s="104">
        <v>4.62</v>
      </c>
      <c r="G96" s="10">
        <f t="shared" si="14"/>
        <v>10087.6314</v>
      </c>
      <c r="H96" s="10"/>
      <c r="I96" s="38"/>
      <c r="J96" s="103" t="s">
        <v>157</v>
      </c>
      <c r="K96" s="105">
        <v>1512.43</v>
      </c>
      <c r="L96" s="112">
        <v>5.34</v>
      </c>
      <c r="M96" s="112">
        <f t="shared" si="16"/>
        <v>8076.3761999999997</v>
      </c>
      <c r="N96" s="10"/>
      <c r="O96" s="38"/>
      <c r="P96" s="73" t="s">
        <v>157</v>
      </c>
      <c r="Q96" s="10">
        <v>2368.4359999999997</v>
      </c>
      <c r="R96" s="11">
        <v>5.4499999999999993</v>
      </c>
      <c r="S96" s="10">
        <f t="shared" si="7"/>
        <v>12907.976199999997</v>
      </c>
      <c r="T96" s="10"/>
      <c r="U96" s="38"/>
    </row>
    <row r="97" spans="2:21" s="13" customFormat="1">
      <c r="B97" s="91" t="s">
        <v>185</v>
      </c>
      <c r="C97" s="158" t="s">
        <v>148</v>
      </c>
      <c r="D97" s="103" t="s">
        <v>32</v>
      </c>
      <c r="E97" s="105"/>
      <c r="F97" s="104"/>
      <c r="G97" s="10"/>
      <c r="H97" s="10"/>
      <c r="I97" s="38"/>
      <c r="J97" s="103" t="s">
        <v>32</v>
      </c>
      <c r="K97" s="104">
        <v>132.97999999999999</v>
      </c>
      <c r="L97" s="112">
        <v>1.54</v>
      </c>
      <c r="M97" s="112">
        <f t="shared" si="16"/>
        <v>204.78919999999999</v>
      </c>
      <c r="N97" s="10"/>
      <c r="O97" s="38"/>
      <c r="P97" s="103"/>
      <c r="Q97" s="105"/>
      <c r="R97" s="10"/>
      <c r="S97" s="10"/>
      <c r="T97" s="10"/>
      <c r="U97" s="38"/>
    </row>
    <row r="98" spans="2:21" s="13" customFormat="1">
      <c r="B98" s="94" t="s">
        <v>186</v>
      </c>
      <c r="C98" s="157" t="s">
        <v>187</v>
      </c>
      <c r="D98" s="113"/>
      <c r="E98" s="107"/>
      <c r="F98" s="107"/>
      <c r="G98" s="10"/>
      <c r="H98" s="10"/>
      <c r="I98" s="38"/>
      <c r="J98" s="37"/>
      <c r="K98" s="107"/>
      <c r="L98" s="10"/>
      <c r="M98" s="10"/>
      <c r="N98" s="10"/>
      <c r="O98" s="38"/>
      <c r="P98" s="113"/>
      <c r="Q98" s="107"/>
      <c r="R98" s="10"/>
      <c r="S98" s="10"/>
      <c r="T98" s="10"/>
      <c r="U98" s="38"/>
    </row>
    <row r="99" spans="2:21" s="13" customFormat="1">
      <c r="B99" s="91" t="s">
        <v>188</v>
      </c>
      <c r="C99" s="155" t="s">
        <v>189</v>
      </c>
      <c r="D99" s="103" t="s">
        <v>32</v>
      </c>
      <c r="E99" s="104">
        <v>214</v>
      </c>
      <c r="F99" s="104">
        <v>65</v>
      </c>
      <c r="G99" s="10">
        <f t="shared" si="14"/>
        <v>13910</v>
      </c>
      <c r="H99" s="10"/>
      <c r="I99" s="38"/>
      <c r="J99" s="103" t="s">
        <v>32</v>
      </c>
      <c r="K99" s="104">
        <v>130.16</v>
      </c>
      <c r="L99" s="112">
        <v>46.35</v>
      </c>
      <c r="M99" s="112">
        <f>+L99*K99</f>
        <v>6032.9160000000002</v>
      </c>
      <c r="N99" s="10"/>
      <c r="O99" s="38"/>
      <c r="P99" s="73" t="s">
        <v>32</v>
      </c>
      <c r="Q99" s="10">
        <v>230.54</v>
      </c>
      <c r="R99" s="10">
        <v>61.41</v>
      </c>
      <c r="S99" s="10">
        <f t="shared" si="7"/>
        <v>14157.461399999998</v>
      </c>
      <c r="T99" s="10"/>
      <c r="U99" s="38"/>
    </row>
    <row r="100" spans="2:21" s="13" customFormat="1">
      <c r="B100" s="91" t="s">
        <v>190</v>
      </c>
      <c r="C100" s="155" t="s">
        <v>191</v>
      </c>
      <c r="D100" s="103" t="s">
        <v>81</v>
      </c>
      <c r="E100" s="104">
        <v>57</v>
      </c>
      <c r="F100" s="104">
        <v>391</v>
      </c>
      <c r="G100" s="10">
        <f t="shared" si="14"/>
        <v>22287</v>
      </c>
      <c r="H100" s="10"/>
      <c r="I100" s="38"/>
      <c r="J100" s="103" t="s">
        <v>81</v>
      </c>
      <c r="K100" s="104">
        <v>35.130000000000003</v>
      </c>
      <c r="L100" s="112">
        <v>321.19</v>
      </c>
      <c r="M100" s="112">
        <f t="shared" ref="M100:M103" si="17">+L100*K100</f>
        <v>11283.404700000001</v>
      </c>
      <c r="N100" s="10"/>
      <c r="O100" s="38"/>
      <c r="P100" s="73" t="s">
        <v>81</v>
      </c>
      <c r="Q100" s="10">
        <v>34.581000000000003</v>
      </c>
      <c r="R100" s="10">
        <v>328.83</v>
      </c>
      <c r="S100" s="10">
        <f t="shared" si="7"/>
        <v>11371.27023</v>
      </c>
      <c r="T100" s="10"/>
      <c r="U100" s="38"/>
    </row>
    <row r="101" spans="2:21" s="13" customFormat="1">
      <c r="B101" s="91" t="s">
        <v>192</v>
      </c>
      <c r="C101" s="155" t="s">
        <v>193</v>
      </c>
      <c r="D101" s="103" t="s">
        <v>157</v>
      </c>
      <c r="E101" s="105">
        <v>4450.25</v>
      </c>
      <c r="F101" s="104">
        <v>4.62</v>
      </c>
      <c r="G101" s="10">
        <f t="shared" si="14"/>
        <v>20560.154999999999</v>
      </c>
      <c r="H101" s="10"/>
      <c r="I101" s="38"/>
      <c r="J101" s="103" t="s">
        <v>157</v>
      </c>
      <c r="K101" s="105">
        <v>2011.09</v>
      </c>
      <c r="L101" s="112">
        <v>5.34</v>
      </c>
      <c r="M101" s="112">
        <f t="shared" si="17"/>
        <v>10739.220599999999</v>
      </c>
      <c r="N101" s="10"/>
      <c r="O101" s="38"/>
      <c r="P101" s="73" t="s">
        <v>157</v>
      </c>
      <c r="Q101" s="10">
        <v>2013.7008000000001</v>
      </c>
      <c r="R101" s="11">
        <v>5.4499999999999993</v>
      </c>
      <c r="S101" s="10">
        <f t="shared" si="7"/>
        <v>10974.66936</v>
      </c>
      <c r="T101" s="10"/>
      <c r="U101" s="38"/>
    </row>
    <row r="102" spans="2:21" s="13" customFormat="1">
      <c r="B102" s="117" t="s">
        <v>194</v>
      </c>
      <c r="C102" s="139" t="s">
        <v>195</v>
      </c>
      <c r="D102" s="103" t="s">
        <v>32</v>
      </c>
      <c r="E102" s="105"/>
      <c r="F102" s="104"/>
      <c r="G102" s="10"/>
      <c r="H102" s="10"/>
      <c r="I102" s="38"/>
      <c r="J102" s="103" t="s">
        <v>32</v>
      </c>
      <c r="K102" s="104">
        <v>115.37</v>
      </c>
      <c r="L102" s="112">
        <v>60.06</v>
      </c>
      <c r="M102" s="112">
        <f t="shared" si="17"/>
        <v>6929.1222000000007</v>
      </c>
      <c r="N102" s="10"/>
      <c r="O102" s="38"/>
      <c r="P102" s="103"/>
      <c r="Q102" s="105"/>
      <c r="R102" s="10"/>
      <c r="S102" s="10"/>
      <c r="T102" s="10"/>
      <c r="U102" s="38"/>
    </row>
    <row r="103" spans="2:21" s="13" customFormat="1">
      <c r="B103" s="117" t="s">
        <v>196</v>
      </c>
      <c r="C103" s="139" t="s">
        <v>148</v>
      </c>
      <c r="D103" s="103" t="s">
        <v>32</v>
      </c>
      <c r="E103" s="105"/>
      <c r="F103" s="104"/>
      <c r="G103" s="10"/>
      <c r="H103" s="10"/>
      <c r="I103" s="38"/>
      <c r="J103" s="103" t="s">
        <v>32</v>
      </c>
      <c r="K103" s="104">
        <v>253.09</v>
      </c>
      <c r="L103" s="112">
        <v>1.54</v>
      </c>
      <c r="M103" s="112">
        <f t="shared" si="17"/>
        <v>389.7586</v>
      </c>
      <c r="N103" s="10"/>
      <c r="O103" s="38"/>
      <c r="P103" s="103"/>
      <c r="Q103" s="105"/>
      <c r="R103" s="10"/>
      <c r="S103" s="10"/>
      <c r="T103" s="10"/>
      <c r="U103" s="38"/>
    </row>
    <row r="104" spans="2:21" s="13" customFormat="1">
      <c r="B104" s="94" t="s">
        <v>197</v>
      </c>
      <c r="C104" s="157" t="s">
        <v>198</v>
      </c>
      <c r="D104" s="113"/>
      <c r="E104" s="107"/>
      <c r="F104" s="107"/>
      <c r="G104" s="10"/>
      <c r="H104" s="10"/>
      <c r="I104" s="38"/>
      <c r="J104" s="37"/>
      <c r="K104" s="107"/>
      <c r="L104" s="10"/>
      <c r="M104" s="10"/>
      <c r="N104" s="10"/>
      <c r="O104" s="38"/>
      <c r="P104" s="113"/>
      <c r="Q104" s="107"/>
      <c r="R104" s="10"/>
      <c r="S104" s="10"/>
      <c r="T104" s="10"/>
      <c r="U104" s="38"/>
    </row>
    <row r="105" spans="2:21" s="13" customFormat="1">
      <c r="B105" s="91" t="s">
        <v>199</v>
      </c>
      <c r="C105" s="155" t="s">
        <v>200</v>
      </c>
      <c r="D105" s="103" t="s">
        <v>125</v>
      </c>
      <c r="E105" s="104">
        <v>1</v>
      </c>
      <c r="F105" s="105">
        <v>4900</v>
      </c>
      <c r="G105" s="10">
        <f t="shared" si="14"/>
        <v>4900</v>
      </c>
      <c r="H105" s="10"/>
      <c r="I105" s="38"/>
      <c r="J105" s="37" t="s">
        <v>157</v>
      </c>
      <c r="K105" s="104">
        <v>225.41</v>
      </c>
      <c r="L105" s="10">
        <v>13.44</v>
      </c>
      <c r="M105" s="10">
        <f>+L105*K105</f>
        <v>3029.5103999999997</v>
      </c>
      <c r="N105" s="10"/>
      <c r="O105" s="38"/>
      <c r="P105" s="73" t="s">
        <v>157</v>
      </c>
      <c r="Q105" s="10">
        <v>266.86</v>
      </c>
      <c r="R105" s="10">
        <v>12</v>
      </c>
      <c r="S105" s="10">
        <f t="shared" ref="S105:S158" si="18">R105*Q105</f>
        <v>3202.32</v>
      </c>
      <c r="T105" s="10"/>
      <c r="U105" s="38"/>
    </row>
    <row r="106" spans="2:21" s="13" customFormat="1">
      <c r="B106" s="146">
        <v>39144</v>
      </c>
      <c r="C106" s="159" t="s">
        <v>201</v>
      </c>
      <c r="D106" s="103"/>
      <c r="E106" s="104"/>
      <c r="F106" s="105"/>
      <c r="G106" s="10"/>
      <c r="H106" s="10"/>
      <c r="I106" s="38"/>
      <c r="J106" s="37"/>
      <c r="K106" s="104"/>
      <c r="L106" s="10"/>
      <c r="M106" s="10"/>
      <c r="N106" s="10"/>
      <c r="O106" s="38"/>
      <c r="P106" s="103"/>
      <c r="Q106" s="104"/>
      <c r="R106" s="10"/>
      <c r="S106" s="10"/>
      <c r="T106" s="10"/>
      <c r="U106" s="38"/>
    </row>
    <row r="107" spans="2:21" s="13" customFormat="1">
      <c r="B107" s="117" t="s">
        <v>202</v>
      </c>
      <c r="C107" s="139" t="s">
        <v>203</v>
      </c>
      <c r="D107" s="103" t="s">
        <v>81</v>
      </c>
      <c r="E107" s="104"/>
      <c r="F107" s="105"/>
      <c r="G107" s="10"/>
      <c r="H107" s="10"/>
      <c r="I107" s="38"/>
      <c r="J107" s="103" t="s">
        <v>81</v>
      </c>
      <c r="K107" s="104">
        <v>12.27</v>
      </c>
      <c r="L107" s="112">
        <v>55.22</v>
      </c>
      <c r="M107" s="112">
        <f>+L107*K107</f>
        <v>677.54939999999999</v>
      </c>
      <c r="N107" s="376" t="s">
        <v>204</v>
      </c>
      <c r="O107" s="377"/>
      <c r="P107" s="103"/>
      <c r="Q107" s="104"/>
      <c r="R107" s="10"/>
      <c r="S107" s="10"/>
      <c r="T107" s="10"/>
      <c r="U107" s="38"/>
    </row>
    <row r="108" spans="2:21" s="13" customFormat="1">
      <c r="B108" s="117" t="s">
        <v>205</v>
      </c>
      <c r="C108" s="139" t="s">
        <v>206</v>
      </c>
      <c r="D108" s="103" t="s">
        <v>32</v>
      </c>
      <c r="E108" s="104"/>
      <c r="F108" s="105"/>
      <c r="G108" s="10"/>
      <c r="H108" s="10"/>
      <c r="I108" s="38"/>
      <c r="J108" s="103" t="s">
        <v>32</v>
      </c>
      <c r="K108" s="104">
        <v>81.8</v>
      </c>
      <c r="L108" s="112">
        <v>5.5</v>
      </c>
      <c r="M108" s="112">
        <f t="shared" ref="M108:M113" si="19">+L108*K108</f>
        <v>449.9</v>
      </c>
      <c r="N108" s="378"/>
      <c r="O108" s="379"/>
      <c r="P108" s="103"/>
      <c r="Q108" s="104"/>
      <c r="R108" s="10"/>
      <c r="S108" s="10"/>
      <c r="T108" s="10"/>
      <c r="U108" s="38"/>
    </row>
    <row r="109" spans="2:21" s="13" customFormat="1">
      <c r="B109" s="117" t="s">
        <v>207</v>
      </c>
      <c r="C109" s="139" t="s">
        <v>124</v>
      </c>
      <c r="D109" s="103" t="s">
        <v>81</v>
      </c>
      <c r="E109" s="104"/>
      <c r="F109" s="105"/>
      <c r="G109" s="10"/>
      <c r="H109" s="10"/>
      <c r="I109" s="38"/>
      <c r="J109" s="103" t="s">
        <v>81</v>
      </c>
      <c r="K109" s="104">
        <v>15.34</v>
      </c>
      <c r="L109" s="112">
        <v>30.91</v>
      </c>
      <c r="M109" s="112">
        <f t="shared" si="19"/>
        <v>474.15940000000001</v>
      </c>
      <c r="N109" s="378"/>
      <c r="O109" s="379"/>
      <c r="P109" s="103"/>
      <c r="Q109" s="104"/>
      <c r="R109" s="10"/>
      <c r="S109" s="10"/>
      <c r="T109" s="10"/>
      <c r="U109" s="38"/>
    </row>
    <row r="110" spans="2:21" s="13" customFormat="1">
      <c r="B110" s="117" t="s">
        <v>208</v>
      </c>
      <c r="C110" s="139" t="s">
        <v>104</v>
      </c>
      <c r="D110" s="103" t="s">
        <v>81</v>
      </c>
      <c r="E110" s="104"/>
      <c r="F110" s="105"/>
      <c r="G110" s="10"/>
      <c r="H110" s="10"/>
      <c r="I110" s="38"/>
      <c r="J110" s="103" t="s">
        <v>81</v>
      </c>
      <c r="K110" s="104">
        <v>15.34</v>
      </c>
      <c r="L110" s="112">
        <v>34.18</v>
      </c>
      <c r="M110" s="112">
        <f t="shared" si="19"/>
        <v>524.32119999999998</v>
      </c>
      <c r="N110" s="378"/>
      <c r="O110" s="379"/>
      <c r="P110" s="103"/>
      <c r="Q110" s="104"/>
      <c r="R110" s="10"/>
      <c r="S110" s="10"/>
      <c r="T110" s="10"/>
      <c r="U110" s="38"/>
    </row>
    <row r="111" spans="2:21" s="13" customFormat="1">
      <c r="B111" s="117" t="s">
        <v>209</v>
      </c>
      <c r="C111" s="139" t="s">
        <v>210</v>
      </c>
      <c r="D111" s="103" t="s">
        <v>32</v>
      </c>
      <c r="E111" s="104"/>
      <c r="F111" s="105"/>
      <c r="G111" s="10"/>
      <c r="H111" s="10"/>
      <c r="I111" s="38"/>
      <c r="J111" s="103" t="s">
        <v>32</v>
      </c>
      <c r="K111" s="104">
        <v>81.8</v>
      </c>
      <c r="L111" s="112">
        <v>43.97</v>
      </c>
      <c r="M111" s="112">
        <f t="shared" si="19"/>
        <v>3596.7459999999996</v>
      </c>
      <c r="N111" s="378"/>
      <c r="O111" s="379"/>
      <c r="P111" s="103"/>
      <c r="Q111" s="104"/>
      <c r="R111" s="10"/>
      <c r="S111" s="10"/>
      <c r="T111" s="10"/>
      <c r="U111" s="38"/>
    </row>
    <row r="112" spans="2:21" s="13" customFormat="1">
      <c r="B112" s="117" t="s">
        <v>211</v>
      </c>
      <c r="C112" s="139" t="s">
        <v>212</v>
      </c>
      <c r="D112" s="103" t="s">
        <v>32</v>
      </c>
      <c r="E112" s="104"/>
      <c r="F112" s="105"/>
      <c r="G112" s="10"/>
      <c r="H112" s="10"/>
      <c r="I112" s="38"/>
      <c r="J112" s="103" t="s">
        <v>32</v>
      </c>
      <c r="K112" s="104">
        <v>4.7699999999999996</v>
      </c>
      <c r="L112" s="112">
        <v>43.59</v>
      </c>
      <c r="M112" s="112">
        <f t="shared" si="19"/>
        <v>207.92429999999999</v>
      </c>
      <c r="N112" s="378"/>
      <c r="O112" s="379"/>
      <c r="P112" s="103"/>
      <c r="Q112" s="104"/>
      <c r="R112" s="10"/>
      <c r="S112" s="10"/>
      <c r="T112" s="10"/>
      <c r="U112" s="38"/>
    </row>
    <row r="113" spans="2:21" s="13" customFormat="1">
      <c r="B113" s="117" t="s">
        <v>213</v>
      </c>
      <c r="C113" s="139" t="s">
        <v>214</v>
      </c>
      <c r="D113" s="103" t="s">
        <v>157</v>
      </c>
      <c r="E113" s="104"/>
      <c r="F113" s="105"/>
      <c r="G113" s="10"/>
      <c r="H113" s="10"/>
      <c r="J113" s="103" t="s">
        <v>157</v>
      </c>
      <c r="K113" s="104">
        <v>396.73</v>
      </c>
      <c r="L113" s="112">
        <v>5.26</v>
      </c>
      <c r="M113" s="112">
        <f t="shared" si="19"/>
        <v>2086.7998000000002</v>
      </c>
      <c r="N113" s="380"/>
      <c r="O113" s="381"/>
      <c r="P113" s="103"/>
      <c r="Q113" s="104"/>
      <c r="R113" s="10"/>
      <c r="S113" s="10"/>
      <c r="T113" s="10"/>
      <c r="U113" s="38"/>
    </row>
    <row r="114" spans="2:21" s="13" customFormat="1">
      <c r="B114" s="93" t="s">
        <v>215</v>
      </c>
      <c r="C114" s="138" t="s">
        <v>216</v>
      </c>
      <c r="D114" s="48"/>
      <c r="E114" s="17"/>
      <c r="F114" s="19"/>
      <c r="G114" s="17"/>
      <c r="H114" s="19"/>
      <c r="I114" s="211">
        <f>+H115+H118+H128+H146+H152+H157+H179+H199+H204+H213+H218</f>
        <v>257212.973</v>
      </c>
      <c r="J114" s="102"/>
      <c r="K114" s="213"/>
      <c r="L114" s="19"/>
      <c r="M114" s="19"/>
      <c r="N114" s="19"/>
      <c r="O114" s="49">
        <f>+N115+N118+N128+N146+N152+N157+N179+N199+N204+N213+N218</f>
        <v>279517.9535</v>
      </c>
      <c r="P114" s="48"/>
      <c r="Q114" s="213"/>
      <c r="R114" s="19"/>
      <c r="S114" s="213"/>
      <c r="T114" s="19"/>
      <c r="U114" s="49">
        <f>+T115+T118+T128+T146+T152+T157+T179+T199+T204+T213+T218+T240</f>
        <v>403761.10363200004</v>
      </c>
    </row>
    <row r="115" spans="2:21" s="13" customFormat="1">
      <c r="B115" s="67" t="s">
        <v>217</v>
      </c>
      <c r="C115" s="153" t="s">
        <v>218</v>
      </c>
      <c r="D115" s="40"/>
      <c r="E115" s="16"/>
      <c r="F115" s="14"/>
      <c r="G115" s="16"/>
      <c r="H115" s="15">
        <f>+G116</f>
        <v>61773.93</v>
      </c>
      <c r="I115" s="50"/>
      <c r="J115" s="40"/>
      <c r="K115" s="16"/>
      <c r="L115" s="14"/>
      <c r="M115" s="14"/>
      <c r="N115" s="15">
        <f>SUM(M116:M117)</f>
        <v>9006.6100999999999</v>
      </c>
      <c r="O115" s="50"/>
      <c r="P115" s="40"/>
      <c r="Q115" s="16"/>
      <c r="R115" s="14"/>
      <c r="S115" s="16"/>
      <c r="T115" s="15">
        <f>SUM(S116)</f>
        <v>7790.9831999999988</v>
      </c>
      <c r="U115" s="50"/>
    </row>
    <row r="116" spans="2:21" s="13" customFormat="1" ht="30">
      <c r="B116" s="91" t="s">
        <v>219</v>
      </c>
      <c r="C116" s="156" t="s">
        <v>220</v>
      </c>
      <c r="D116" s="74" t="s">
        <v>32</v>
      </c>
      <c r="E116" s="236">
        <v>198.63</v>
      </c>
      <c r="F116" s="104">
        <v>311</v>
      </c>
      <c r="G116" s="10">
        <f>+F116*E116</f>
        <v>61773.93</v>
      </c>
      <c r="H116" s="238" t="s">
        <v>221</v>
      </c>
      <c r="I116" s="43"/>
      <c r="J116" s="103" t="s">
        <v>32</v>
      </c>
      <c r="K116" s="104">
        <v>23.41</v>
      </c>
      <c r="L116" s="112">
        <v>155.06</v>
      </c>
      <c r="M116" s="112">
        <f>+K116*L116</f>
        <v>3629.9546</v>
      </c>
      <c r="N116" s="11"/>
      <c r="O116" s="43"/>
      <c r="P116" s="74" t="s">
        <v>32</v>
      </c>
      <c r="Q116" s="11">
        <v>62.04</v>
      </c>
      <c r="R116" s="11">
        <v>125.57999999999998</v>
      </c>
      <c r="S116" s="10">
        <f t="shared" si="18"/>
        <v>7790.9831999999988</v>
      </c>
      <c r="T116" s="11"/>
      <c r="U116" s="43"/>
    </row>
    <row r="117" spans="2:21" s="13" customFormat="1" ht="30">
      <c r="B117" s="144">
        <v>37347</v>
      </c>
      <c r="C117" s="142" t="s">
        <v>222</v>
      </c>
      <c r="D117" s="74"/>
      <c r="E117" s="104"/>
      <c r="F117" s="104"/>
      <c r="G117" s="10"/>
      <c r="H117" s="11"/>
      <c r="I117" s="43"/>
      <c r="J117" s="103" t="s">
        <v>32</v>
      </c>
      <c r="K117" s="104">
        <v>39.99</v>
      </c>
      <c r="L117" s="112">
        <v>134.44999999999999</v>
      </c>
      <c r="M117" s="112">
        <f>+K117*L117</f>
        <v>5376.6554999999998</v>
      </c>
      <c r="N117" s="11"/>
      <c r="O117" s="43"/>
      <c r="P117" s="74"/>
      <c r="Q117" s="104"/>
      <c r="R117" s="11"/>
      <c r="S117" s="10"/>
      <c r="T117" s="11"/>
      <c r="U117" s="43"/>
    </row>
    <row r="118" spans="2:21" s="13" customFormat="1">
      <c r="B118" s="67" t="s">
        <v>223</v>
      </c>
      <c r="C118" s="153" t="s">
        <v>224</v>
      </c>
      <c r="D118" s="75"/>
      <c r="E118" s="11"/>
      <c r="F118" s="14"/>
      <c r="G118" s="14"/>
      <c r="H118" s="15">
        <f>+SUM(G119:G124)</f>
        <v>19819.784000000003</v>
      </c>
      <c r="I118" s="50"/>
      <c r="J118" s="40"/>
      <c r="K118" s="11"/>
      <c r="L118" s="14"/>
      <c r="M118" s="14"/>
      <c r="N118" s="15">
        <f>SUM(M119:M126)</f>
        <v>24567.433700000001</v>
      </c>
      <c r="O118" s="50"/>
      <c r="P118" s="75"/>
      <c r="Q118" s="16"/>
      <c r="R118" s="14"/>
      <c r="S118" s="16"/>
      <c r="T118" s="15">
        <f>SUM(S119:S127)</f>
        <v>27401.020108000001</v>
      </c>
      <c r="U118" s="50"/>
    </row>
    <row r="119" spans="2:21" s="13" customFormat="1">
      <c r="B119" s="91" t="s">
        <v>225</v>
      </c>
      <c r="C119" s="154" t="s">
        <v>226</v>
      </c>
      <c r="D119" s="74" t="s">
        <v>32</v>
      </c>
      <c r="E119" s="104">
        <v>191.48</v>
      </c>
      <c r="F119" s="104">
        <v>27.1</v>
      </c>
      <c r="G119" s="11">
        <f>+F119*E119</f>
        <v>5189.1080000000002</v>
      </c>
      <c r="H119" s="11"/>
      <c r="I119" s="43"/>
      <c r="J119" s="103" t="s">
        <v>32</v>
      </c>
      <c r="K119" s="104">
        <v>193.47</v>
      </c>
      <c r="L119" s="112">
        <v>28.81</v>
      </c>
      <c r="M119" s="112">
        <f>+L119*K119</f>
        <v>5573.8706999999995</v>
      </c>
      <c r="N119" s="114"/>
      <c r="O119" s="115"/>
      <c r="P119" s="74" t="s">
        <v>32</v>
      </c>
      <c r="Q119" s="11">
        <v>203.38199999999998</v>
      </c>
      <c r="R119" s="218">
        <v>32.08</v>
      </c>
      <c r="S119" s="10">
        <f t="shared" si="18"/>
        <v>6524.4945599999992</v>
      </c>
      <c r="T119" s="238" t="s">
        <v>227</v>
      </c>
      <c r="U119" s="43"/>
    </row>
    <row r="120" spans="2:21" s="13" customFormat="1">
      <c r="B120" s="91" t="s">
        <v>228</v>
      </c>
      <c r="C120" s="154" t="s">
        <v>229</v>
      </c>
      <c r="D120" s="74" t="s">
        <v>32</v>
      </c>
      <c r="E120" s="104">
        <v>100.74</v>
      </c>
      <c r="F120" s="104">
        <v>21.2</v>
      </c>
      <c r="G120" s="11">
        <f t="shared" ref="G120:G122" si="20">+F120*E120</f>
        <v>2135.6879999999996</v>
      </c>
      <c r="H120" s="11"/>
      <c r="I120" s="43"/>
      <c r="J120" s="103" t="s">
        <v>32</v>
      </c>
      <c r="K120" s="104">
        <v>61.55</v>
      </c>
      <c r="L120" s="112">
        <v>28.81</v>
      </c>
      <c r="M120" s="112">
        <f t="shared" ref="M120:M126" si="21">+L120*K120</f>
        <v>1773.2554999999998</v>
      </c>
      <c r="N120" s="114"/>
      <c r="O120" s="115"/>
      <c r="P120" s="74" t="s">
        <v>32</v>
      </c>
      <c r="Q120" s="11">
        <v>95.67</v>
      </c>
      <c r="R120" s="11">
        <v>30.67</v>
      </c>
      <c r="S120" s="10">
        <f t="shared" si="18"/>
        <v>2934.1989000000003</v>
      </c>
      <c r="T120" s="11"/>
      <c r="U120" s="43"/>
    </row>
    <row r="121" spans="2:21" s="13" customFormat="1">
      <c r="B121" s="91" t="s">
        <v>230</v>
      </c>
      <c r="C121" s="154" t="s">
        <v>231</v>
      </c>
      <c r="D121" s="74" t="s">
        <v>32</v>
      </c>
      <c r="E121" s="104">
        <v>152.36000000000001</v>
      </c>
      <c r="F121" s="104">
        <v>26.3</v>
      </c>
      <c r="G121" s="11">
        <f>+F121*E121</f>
        <v>4007.0680000000007</v>
      </c>
      <c r="H121" s="11"/>
      <c r="I121" s="43"/>
      <c r="J121" s="103" t="s">
        <v>32</v>
      </c>
      <c r="K121" s="104">
        <v>93.52</v>
      </c>
      <c r="L121" s="112">
        <v>35.369999999999997</v>
      </c>
      <c r="M121" s="112">
        <f t="shared" si="21"/>
        <v>3307.8023999999996</v>
      </c>
      <c r="N121" s="114"/>
      <c r="O121" s="115"/>
      <c r="P121" s="74" t="s">
        <v>32</v>
      </c>
      <c r="Q121" s="11">
        <v>172.97720000000001</v>
      </c>
      <c r="R121" s="11">
        <v>33.589999999999996</v>
      </c>
      <c r="S121" s="10">
        <f t="shared" si="18"/>
        <v>5810.3041479999993</v>
      </c>
      <c r="T121" s="11"/>
      <c r="U121" s="43"/>
    </row>
    <row r="122" spans="2:21" s="13" customFormat="1">
      <c r="B122" s="91" t="s">
        <v>232</v>
      </c>
      <c r="C122" s="154" t="s">
        <v>233</v>
      </c>
      <c r="D122" s="79" t="s">
        <v>140</v>
      </c>
      <c r="E122" s="104">
        <v>200.4</v>
      </c>
      <c r="F122" s="104">
        <v>20.3</v>
      </c>
      <c r="G122" s="11">
        <f t="shared" si="20"/>
        <v>4068.1200000000003</v>
      </c>
      <c r="H122" s="11"/>
      <c r="I122" s="43"/>
      <c r="J122" s="103" t="s">
        <v>140</v>
      </c>
      <c r="K122" s="104">
        <v>76.930000000000007</v>
      </c>
      <c r="L122" s="112">
        <v>18.38</v>
      </c>
      <c r="M122" s="112">
        <f t="shared" si="21"/>
        <v>1413.9734000000001</v>
      </c>
      <c r="N122" s="114"/>
      <c r="O122" s="115"/>
      <c r="P122" s="79" t="s">
        <v>140</v>
      </c>
      <c r="Q122" s="11">
        <v>120.57</v>
      </c>
      <c r="R122" s="11">
        <v>15.3</v>
      </c>
      <c r="S122" s="10">
        <f t="shared" si="18"/>
        <v>1844.721</v>
      </c>
      <c r="T122" s="11"/>
      <c r="U122" s="43"/>
    </row>
    <row r="123" spans="2:21" s="13" customFormat="1">
      <c r="B123" s="91" t="s">
        <v>234</v>
      </c>
      <c r="C123" s="160" t="s">
        <v>235</v>
      </c>
      <c r="D123" s="79" t="s">
        <v>32</v>
      </c>
      <c r="E123" s="171" t="s">
        <v>236</v>
      </c>
      <c r="F123" s="171" t="s">
        <v>236</v>
      </c>
      <c r="G123" s="11"/>
      <c r="H123" s="11"/>
      <c r="I123" s="43"/>
      <c r="J123" s="103"/>
      <c r="K123" s="111"/>
      <c r="L123" s="111"/>
      <c r="M123" s="112"/>
      <c r="N123" s="111"/>
      <c r="O123" s="116"/>
      <c r="P123" s="79" t="s">
        <v>32</v>
      </c>
      <c r="Q123" s="11">
        <v>1.97</v>
      </c>
      <c r="R123" s="11">
        <v>26.97</v>
      </c>
      <c r="S123" s="10">
        <f t="shared" si="18"/>
        <v>53.130899999999997</v>
      </c>
      <c r="T123" s="11"/>
      <c r="U123" s="43"/>
    </row>
    <row r="124" spans="2:21" s="13" customFormat="1">
      <c r="B124" s="91" t="s">
        <v>237</v>
      </c>
      <c r="C124" s="160" t="s">
        <v>238</v>
      </c>
      <c r="D124" s="79" t="s">
        <v>32</v>
      </c>
      <c r="E124" s="104">
        <v>110</v>
      </c>
      <c r="F124" s="104">
        <v>40.18</v>
      </c>
      <c r="G124" s="11">
        <f>+F124*E124</f>
        <v>4419.8</v>
      </c>
      <c r="H124" s="11"/>
      <c r="I124" s="43"/>
      <c r="J124" s="103" t="s">
        <v>32</v>
      </c>
      <c r="K124" s="104">
        <v>234.2</v>
      </c>
      <c r="L124" s="112">
        <v>32.270000000000003</v>
      </c>
      <c r="M124" s="112">
        <f t="shared" si="21"/>
        <v>7557.634</v>
      </c>
      <c r="N124" s="114"/>
      <c r="O124" s="115"/>
      <c r="P124" s="79" t="s">
        <v>32</v>
      </c>
      <c r="Q124" s="11">
        <v>314.99</v>
      </c>
      <c r="R124" s="11">
        <v>32.28</v>
      </c>
      <c r="S124" s="10">
        <f t="shared" si="18"/>
        <v>10167.877200000001</v>
      </c>
      <c r="T124" s="11"/>
      <c r="U124" s="43"/>
    </row>
    <row r="125" spans="2:21" s="13" customFormat="1">
      <c r="B125" s="144">
        <v>39174</v>
      </c>
      <c r="C125" s="139" t="s">
        <v>239</v>
      </c>
      <c r="D125" s="79"/>
      <c r="E125" s="104"/>
      <c r="F125" s="104"/>
      <c r="G125" s="11"/>
      <c r="H125" s="11"/>
      <c r="I125" s="43"/>
      <c r="J125" s="103" t="s">
        <v>32</v>
      </c>
      <c r="K125" s="104">
        <v>87.78</v>
      </c>
      <c r="L125" s="112">
        <v>36.369999999999997</v>
      </c>
      <c r="M125" s="112">
        <f t="shared" si="21"/>
        <v>3192.5585999999998</v>
      </c>
      <c r="N125" s="114"/>
      <c r="O125" s="115"/>
      <c r="P125" s="79"/>
      <c r="Q125" s="104"/>
      <c r="R125" s="11"/>
      <c r="S125" s="10"/>
      <c r="T125" s="11"/>
      <c r="U125" s="43"/>
    </row>
    <row r="126" spans="2:21" s="13" customFormat="1">
      <c r="B126" s="144">
        <v>39540</v>
      </c>
      <c r="C126" s="139" t="s">
        <v>240</v>
      </c>
      <c r="D126" s="79"/>
      <c r="E126" s="104"/>
      <c r="F126" s="104"/>
      <c r="G126" s="11"/>
      <c r="H126" s="11"/>
      <c r="I126" s="43"/>
      <c r="J126" s="103" t="s">
        <v>32</v>
      </c>
      <c r="K126" s="104">
        <v>49.43</v>
      </c>
      <c r="L126" s="112">
        <v>35.369999999999997</v>
      </c>
      <c r="M126" s="112">
        <f t="shared" si="21"/>
        <v>1748.3390999999999</v>
      </c>
      <c r="N126" s="114"/>
      <c r="O126" s="115"/>
      <c r="P126" s="79"/>
      <c r="Q126" s="104"/>
      <c r="R126" s="11"/>
      <c r="S126" s="10"/>
      <c r="T126" s="11"/>
      <c r="U126" s="43"/>
    </row>
    <row r="127" spans="2:21" s="13" customFormat="1">
      <c r="B127" s="144"/>
      <c r="C127" s="160" t="s">
        <v>241</v>
      </c>
      <c r="D127" s="79"/>
      <c r="E127" s="104"/>
      <c r="F127" s="104"/>
      <c r="G127" s="11"/>
      <c r="H127" s="11"/>
      <c r="I127" s="43"/>
      <c r="J127" s="103"/>
      <c r="K127" s="104"/>
      <c r="L127" s="112"/>
      <c r="M127" s="112"/>
      <c r="N127" s="114"/>
      <c r="O127" s="115"/>
      <c r="P127" s="79" t="s">
        <v>140</v>
      </c>
      <c r="Q127" s="11">
        <v>10.59</v>
      </c>
      <c r="R127" s="11">
        <v>6.26</v>
      </c>
      <c r="S127" s="10">
        <f t="shared" si="18"/>
        <v>66.293399999999991</v>
      </c>
      <c r="T127" s="11"/>
      <c r="U127" s="43"/>
    </row>
    <row r="128" spans="2:21" s="13" customFormat="1">
      <c r="B128" s="67" t="s">
        <v>242</v>
      </c>
      <c r="C128" s="153" t="s">
        <v>243</v>
      </c>
      <c r="D128" s="75"/>
      <c r="E128" s="16"/>
      <c r="F128" s="14"/>
      <c r="G128" s="14"/>
      <c r="H128" s="15">
        <f>+G129</f>
        <v>40156.5</v>
      </c>
      <c r="I128" s="50"/>
      <c r="J128" s="40"/>
      <c r="K128" s="16"/>
      <c r="L128" s="14"/>
      <c r="M128" s="14"/>
      <c r="N128" s="15">
        <f>SUM(M129:M145)</f>
        <v>107746.71930000001</v>
      </c>
      <c r="O128" s="50"/>
      <c r="P128" s="75"/>
      <c r="Q128" s="16"/>
      <c r="R128" s="14"/>
      <c r="S128" s="16"/>
      <c r="T128" s="15">
        <f>SUM(S129:S132)</f>
        <v>53330.320000000007</v>
      </c>
      <c r="U128" s="50"/>
    </row>
    <row r="129" spans="2:21" s="13" customFormat="1">
      <c r="B129" s="91" t="s">
        <v>244</v>
      </c>
      <c r="C129" s="154" t="s">
        <v>245</v>
      </c>
      <c r="D129" s="74" t="s">
        <v>32</v>
      </c>
      <c r="E129" s="11">
        <v>211.35</v>
      </c>
      <c r="F129" s="11">
        <v>190</v>
      </c>
      <c r="G129" s="11">
        <f>+F129*E129</f>
        <v>40156.5</v>
      </c>
      <c r="H129" s="11"/>
      <c r="I129" s="43"/>
      <c r="J129" s="42" t="s">
        <v>32</v>
      </c>
      <c r="K129" s="11">
        <v>206.34</v>
      </c>
      <c r="L129" s="11">
        <v>202.9</v>
      </c>
      <c r="M129" s="11">
        <f>+L129*K129</f>
        <v>41866.385999999999</v>
      </c>
      <c r="N129" s="11"/>
      <c r="O129" s="43"/>
      <c r="P129" s="74"/>
      <c r="Q129" s="11"/>
      <c r="R129" s="11"/>
      <c r="S129" s="10">
        <f>R130*Q130</f>
        <v>51844.562500000007</v>
      </c>
      <c r="T129" s="11"/>
      <c r="U129" s="43"/>
    </row>
    <row r="130" spans="2:21" s="13" customFormat="1">
      <c r="B130" s="91" t="s">
        <v>246</v>
      </c>
      <c r="C130" s="154" t="s">
        <v>247</v>
      </c>
      <c r="D130" s="74"/>
      <c r="E130" s="11"/>
      <c r="F130" s="11"/>
      <c r="G130" s="11"/>
      <c r="H130" s="11"/>
      <c r="I130" s="43"/>
      <c r="J130" s="42"/>
      <c r="K130" s="11"/>
      <c r="L130" s="11"/>
      <c r="M130" s="11"/>
      <c r="N130" s="11"/>
      <c r="O130" s="43"/>
      <c r="P130" s="74" t="s">
        <v>32</v>
      </c>
      <c r="Q130" s="11">
        <v>217.15</v>
      </c>
      <c r="R130" s="11">
        <v>238.75000000000003</v>
      </c>
      <c r="S130" s="10">
        <f>R131*Q131</f>
        <v>1485.7574999999999</v>
      </c>
      <c r="T130" s="11"/>
      <c r="U130" s="43"/>
    </row>
    <row r="131" spans="2:21" s="13" customFormat="1" ht="30">
      <c r="B131" s="91" t="s">
        <v>248</v>
      </c>
      <c r="C131" s="156" t="s">
        <v>249</v>
      </c>
      <c r="D131" s="74"/>
      <c r="E131" s="11"/>
      <c r="F131" s="11"/>
      <c r="G131" s="11"/>
      <c r="H131" s="11"/>
      <c r="I131" s="43"/>
      <c r="J131" s="42"/>
      <c r="K131" s="11"/>
      <c r="L131" s="11"/>
      <c r="M131" s="11"/>
      <c r="N131" s="11"/>
      <c r="O131" s="43"/>
      <c r="P131" s="74" t="s">
        <v>32</v>
      </c>
      <c r="Q131" s="11">
        <v>13.55</v>
      </c>
      <c r="R131" s="11">
        <v>109.64999999999999</v>
      </c>
      <c r="S131" s="10"/>
      <c r="T131" s="11"/>
      <c r="U131" s="43"/>
    </row>
    <row r="132" spans="2:21" s="13" customFormat="1" ht="30">
      <c r="B132" s="91" t="s">
        <v>250</v>
      </c>
      <c r="C132" s="156" t="s">
        <v>251</v>
      </c>
      <c r="D132" s="74"/>
      <c r="E132" s="11"/>
      <c r="F132" s="11"/>
      <c r="G132" s="11"/>
      <c r="H132" s="11"/>
      <c r="I132" s="43"/>
      <c r="J132" s="42"/>
      <c r="K132" s="11"/>
      <c r="L132" s="11"/>
      <c r="M132" s="11"/>
      <c r="N132" s="11"/>
      <c r="O132" s="43"/>
      <c r="P132" s="74"/>
      <c r="Q132" s="11"/>
      <c r="R132" s="11"/>
      <c r="S132" s="10"/>
      <c r="T132" s="11"/>
      <c r="U132" s="43"/>
    </row>
    <row r="133" spans="2:21" s="13" customFormat="1" ht="30">
      <c r="B133" s="91" t="s">
        <v>252</v>
      </c>
      <c r="C133" s="156" t="s">
        <v>253</v>
      </c>
      <c r="D133" s="74"/>
      <c r="E133" s="11"/>
      <c r="F133" s="11"/>
      <c r="G133" s="11"/>
      <c r="H133" s="11"/>
      <c r="I133" s="43"/>
      <c r="J133" s="42"/>
      <c r="K133" s="11"/>
      <c r="L133" s="11"/>
      <c r="M133" s="11"/>
      <c r="N133" s="11"/>
      <c r="O133" s="43"/>
      <c r="P133" s="74"/>
      <c r="Q133" s="11"/>
      <c r="R133" s="11"/>
      <c r="S133" s="10"/>
      <c r="T133" s="11"/>
      <c r="U133" s="43"/>
    </row>
    <row r="134" spans="2:21" s="13" customFormat="1">
      <c r="B134" s="91" t="s">
        <v>254</v>
      </c>
      <c r="C134" s="154" t="s">
        <v>255</v>
      </c>
      <c r="D134" s="74"/>
      <c r="E134" s="11"/>
      <c r="F134" s="11"/>
      <c r="G134" s="11"/>
      <c r="H134" s="11"/>
      <c r="I134" s="43"/>
      <c r="J134" s="42"/>
      <c r="K134" s="11"/>
      <c r="L134" s="11"/>
      <c r="M134" s="11"/>
      <c r="N134" s="11"/>
      <c r="O134" s="43"/>
      <c r="P134" s="74"/>
      <c r="Q134" s="11"/>
      <c r="R134" s="11"/>
      <c r="S134" s="10"/>
      <c r="T134" s="11"/>
      <c r="U134" s="43"/>
    </row>
    <row r="135" spans="2:21" s="13" customFormat="1">
      <c r="B135" s="91" t="s">
        <v>256</v>
      </c>
      <c r="C135" s="154" t="s">
        <v>257</v>
      </c>
      <c r="D135" s="74"/>
      <c r="E135" s="11"/>
      <c r="F135" s="11"/>
      <c r="G135" s="11"/>
      <c r="H135" s="11"/>
      <c r="I135" s="43"/>
      <c r="J135" s="42"/>
      <c r="K135" s="11"/>
      <c r="L135" s="11"/>
      <c r="M135" s="11"/>
      <c r="N135" s="11"/>
      <c r="O135" s="43"/>
      <c r="P135" s="74"/>
      <c r="Q135" s="11"/>
      <c r="R135" s="11"/>
      <c r="S135" s="10"/>
      <c r="T135" s="11"/>
      <c r="U135" s="43"/>
    </row>
    <row r="136" spans="2:21" s="13" customFormat="1">
      <c r="B136" s="91" t="s">
        <v>258</v>
      </c>
      <c r="C136" s="156" t="s">
        <v>259</v>
      </c>
      <c r="D136" s="74"/>
      <c r="E136" s="11"/>
      <c r="F136" s="11"/>
      <c r="G136" s="11"/>
      <c r="H136" s="11"/>
      <c r="I136" s="43"/>
      <c r="J136" s="42"/>
      <c r="K136" s="11"/>
      <c r="L136" s="11"/>
      <c r="M136" s="11"/>
      <c r="N136" s="11"/>
      <c r="O136" s="43"/>
      <c r="P136" s="74"/>
      <c r="Q136" s="11"/>
      <c r="R136" s="11"/>
      <c r="S136" s="10"/>
      <c r="T136" s="11"/>
      <c r="U136" s="43"/>
    </row>
    <row r="137" spans="2:21" s="13" customFormat="1" ht="30">
      <c r="B137" s="91" t="s">
        <v>260</v>
      </c>
      <c r="C137" s="156" t="s">
        <v>261</v>
      </c>
      <c r="D137" s="74"/>
      <c r="E137" s="11"/>
      <c r="F137" s="11"/>
      <c r="G137" s="11"/>
      <c r="H137" s="11"/>
      <c r="I137" s="43"/>
      <c r="J137" s="42"/>
      <c r="K137" s="11"/>
      <c r="L137" s="11"/>
      <c r="M137" s="11"/>
      <c r="N137" s="11"/>
      <c r="O137" s="43"/>
      <c r="P137" s="74"/>
      <c r="Q137" s="11"/>
      <c r="R137" s="11"/>
      <c r="S137" s="10"/>
      <c r="T137" s="11"/>
      <c r="U137" s="43"/>
    </row>
    <row r="138" spans="2:21" s="13" customFormat="1">
      <c r="B138" s="91" t="s">
        <v>262</v>
      </c>
      <c r="C138" s="156" t="s">
        <v>263</v>
      </c>
      <c r="D138" s="74"/>
      <c r="E138" s="11"/>
      <c r="F138" s="11"/>
      <c r="G138" s="11"/>
      <c r="H138" s="11"/>
      <c r="I138" s="43"/>
      <c r="J138" s="42"/>
      <c r="K138" s="11"/>
      <c r="L138" s="11"/>
      <c r="M138" s="11"/>
      <c r="N138" s="11"/>
      <c r="O138" s="43"/>
      <c r="P138" s="74"/>
      <c r="Q138" s="11"/>
      <c r="R138" s="11"/>
      <c r="S138" s="10"/>
      <c r="T138" s="11"/>
      <c r="U138" s="43"/>
    </row>
    <row r="139" spans="2:21" s="13" customFormat="1" ht="30">
      <c r="B139" s="91" t="s">
        <v>264</v>
      </c>
      <c r="C139" s="156" t="s">
        <v>265</v>
      </c>
      <c r="D139" s="74"/>
      <c r="E139" s="11"/>
      <c r="F139" s="11"/>
      <c r="G139" s="11"/>
      <c r="H139" s="11"/>
      <c r="I139" s="43"/>
      <c r="J139" s="42"/>
      <c r="K139" s="11"/>
      <c r="L139" s="11"/>
      <c r="M139" s="11"/>
      <c r="N139" s="11"/>
      <c r="O139" s="43"/>
      <c r="P139" s="74"/>
      <c r="Q139" s="11"/>
      <c r="R139" s="11"/>
      <c r="S139" s="10"/>
      <c r="T139" s="11"/>
      <c r="U139" s="43"/>
    </row>
    <row r="140" spans="2:21" s="13" customFormat="1" ht="45">
      <c r="B140" s="91"/>
      <c r="C140" s="139" t="s">
        <v>266</v>
      </c>
      <c r="D140" s="118" t="s">
        <v>32</v>
      </c>
      <c r="E140" s="11"/>
      <c r="F140" s="11"/>
      <c r="G140" s="11"/>
      <c r="H140" s="11"/>
      <c r="I140" s="43"/>
      <c r="J140" s="118" t="s">
        <v>32</v>
      </c>
      <c r="K140" s="108">
        <v>81.8</v>
      </c>
      <c r="L140" s="119">
        <v>261.64999999999998</v>
      </c>
      <c r="M140" s="119">
        <f>+L140*K140</f>
        <v>21402.969999999998</v>
      </c>
      <c r="N140" s="248"/>
      <c r="O140" s="248"/>
      <c r="P140" s="247"/>
      <c r="Q140" s="11"/>
      <c r="R140" s="11"/>
      <c r="S140" s="10"/>
      <c r="T140" s="11"/>
      <c r="U140" s="43"/>
    </row>
    <row r="141" spans="2:21" s="13" customFormat="1">
      <c r="B141" s="91"/>
      <c r="C141" s="139" t="s">
        <v>267</v>
      </c>
      <c r="D141" s="103" t="s">
        <v>32</v>
      </c>
      <c r="E141" s="11"/>
      <c r="F141" s="11"/>
      <c r="G141" s="11"/>
      <c r="H141" s="11"/>
      <c r="I141" s="43"/>
      <c r="J141" s="103" t="s">
        <v>32</v>
      </c>
      <c r="K141" s="104">
        <v>464.5</v>
      </c>
      <c r="L141" s="112">
        <v>25.95</v>
      </c>
      <c r="M141" s="119">
        <f>+L141*K141</f>
        <v>12053.775</v>
      </c>
      <c r="N141" s="248"/>
      <c r="O141" s="248"/>
      <c r="P141" s="247"/>
      <c r="Q141" s="11"/>
      <c r="R141" s="11"/>
      <c r="S141" s="10"/>
      <c r="T141" s="11"/>
      <c r="U141" s="43"/>
    </row>
    <row r="142" spans="2:21" s="13" customFormat="1">
      <c r="B142" s="91"/>
      <c r="C142" s="139" t="s">
        <v>268</v>
      </c>
      <c r="D142" s="103" t="s">
        <v>32</v>
      </c>
      <c r="E142" s="11"/>
      <c r="F142" s="11"/>
      <c r="G142" s="11"/>
      <c r="H142" s="11"/>
      <c r="I142" s="43"/>
      <c r="J142" s="103" t="s">
        <v>32</v>
      </c>
      <c r="K142" s="104">
        <v>66.47</v>
      </c>
      <c r="L142" s="112">
        <v>57.56</v>
      </c>
      <c r="M142" s="119">
        <f t="shared" ref="M142:M145" si="22">+L142*K142</f>
        <v>3826.0131999999999</v>
      </c>
      <c r="N142" s="248"/>
      <c r="O142" s="248"/>
      <c r="P142" s="247"/>
      <c r="Q142" s="11"/>
      <c r="R142" s="11"/>
      <c r="S142" s="10"/>
      <c r="T142" s="11"/>
      <c r="U142" s="43"/>
    </row>
    <row r="143" spans="2:21" s="13" customFormat="1" ht="30">
      <c r="B143" s="91"/>
      <c r="C143" s="142" t="s">
        <v>269</v>
      </c>
      <c r="D143" s="103" t="s">
        <v>32</v>
      </c>
      <c r="E143" s="11"/>
      <c r="F143" s="11"/>
      <c r="G143" s="11"/>
      <c r="H143" s="11"/>
      <c r="I143" s="43"/>
      <c r="J143" s="103" t="s">
        <v>32</v>
      </c>
      <c r="K143" s="104">
        <v>121.68</v>
      </c>
      <c r="L143" s="112">
        <v>161.96</v>
      </c>
      <c r="M143" s="119">
        <f t="shared" si="22"/>
        <v>19707.292800000003</v>
      </c>
      <c r="N143" s="366" t="s">
        <v>270</v>
      </c>
      <c r="O143" s="382"/>
      <c r="P143" s="247"/>
      <c r="Q143" s="11"/>
      <c r="R143" s="11"/>
      <c r="S143" s="10"/>
      <c r="T143" s="11"/>
      <c r="U143" s="43"/>
    </row>
    <row r="144" spans="2:21" s="13" customFormat="1" ht="30">
      <c r="B144" s="91"/>
      <c r="C144" s="142" t="s">
        <v>271</v>
      </c>
      <c r="D144" s="103" t="s">
        <v>32</v>
      </c>
      <c r="E144" s="11"/>
      <c r="F144" s="11"/>
      <c r="G144" s="11"/>
      <c r="H144" s="11"/>
      <c r="I144" s="43"/>
      <c r="J144" s="103" t="s">
        <v>32</v>
      </c>
      <c r="K144" s="104">
        <v>51.64</v>
      </c>
      <c r="L144" s="112">
        <v>161.96</v>
      </c>
      <c r="M144" s="119">
        <f t="shared" si="22"/>
        <v>8363.6144000000004</v>
      </c>
      <c r="N144" s="370"/>
      <c r="O144" s="383"/>
      <c r="P144" s="247"/>
      <c r="Q144" s="11"/>
      <c r="R144" s="11"/>
      <c r="S144" s="10"/>
      <c r="T144" s="11"/>
      <c r="U144" s="43"/>
    </row>
    <row r="145" spans="2:21" s="13" customFormat="1">
      <c r="B145" s="91"/>
      <c r="C145" s="139" t="s">
        <v>272</v>
      </c>
      <c r="D145" s="103" t="s">
        <v>32</v>
      </c>
      <c r="E145" s="11"/>
      <c r="F145" s="11"/>
      <c r="G145" s="11"/>
      <c r="H145" s="11"/>
      <c r="I145" s="43"/>
      <c r="J145" s="103" t="s">
        <v>32</v>
      </c>
      <c r="K145" s="104">
        <v>18.37</v>
      </c>
      <c r="L145" s="112">
        <v>28.67</v>
      </c>
      <c r="M145" s="119">
        <f t="shared" si="22"/>
        <v>526.66790000000003</v>
      </c>
      <c r="N145" s="248"/>
      <c r="O145" s="248"/>
      <c r="P145" s="247"/>
      <c r="Q145" s="11"/>
      <c r="R145" s="11"/>
      <c r="S145" s="10"/>
      <c r="T145" s="11"/>
      <c r="U145" s="43"/>
    </row>
    <row r="146" spans="2:21" s="13" customFormat="1">
      <c r="B146" s="67" t="s">
        <v>273</v>
      </c>
      <c r="C146" s="153" t="s">
        <v>274</v>
      </c>
      <c r="D146" s="75"/>
      <c r="E146" s="16"/>
      <c r="F146" s="16"/>
      <c r="G146" s="16"/>
      <c r="H146" s="16">
        <v>12782.74</v>
      </c>
      <c r="I146" s="45"/>
      <c r="J146" s="148"/>
      <c r="K146" s="169"/>
      <c r="L146" s="169"/>
      <c r="M146" s="170"/>
      <c r="N146" s="16">
        <f>SUM(M148:M150)</f>
        <v>10943.845799999999</v>
      </c>
      <c r="O146" s="45"/>
      <c r="P146" s="75"/>
      <c r="Q146" s="16"/>
      <c r="R146" s="16"/>
      <c r="S146" s="16"/>
      <c r="T146" s="16">
        <f>SUM(S147:S151)</f>
        <v>11046.061116000001</v>
      </c>
      <c r="U146" s="45"/>
    </row>
    <row r="147" spans="2:21" s="13" customFormat="1">
      <c r="B147" s="91" t="s">
        <v>275</v>
      </c>
      <c r="C147" s="156" t="s">
        <v>276</v>
      </c>
      <c r="D147" s="74" t="s">
        <v>32</v>
      </c>
      <c r="E147" s="11"/>
      <c r="F147" s="11"/>
      <c r="G147" s="11"/>
      <c r="H147" s="11"/>
      <c r="I147" s="43"/>
      <c r="J147" s="42"/>
      <c r="K147" s="11"/>
      <c r="L147" s="11"/>
      <c r="M147" s="11"/>
      <c r="N147" s="11"/>
      <c r="O147" s="43"/>
      <c r="P147" s="74" t="s">
        <v>32</v>
      </c>
      <c r="Q147" s="11">
        <v>31.518000000000001</v>
      </c>
      <c r="R147" s="11">
        <v>85.259999999999991</v>
      </c>
      <c r="S147" s="10">
        <f t="shared" si="18"/>
        <v>2687.2246799999998</v>
      </c>
      <c r="T147" s="11"/>
      <c r="U147" s="43"/>
    </row>
    <row r="148" spans="2:21" s="13" customFormat="1">
      <c r="B148" s="91" t="s">
        <v>277</v>
      </c>
      <c r="C148" s="156" t="s">
        <v>278</v>
      </c>
      <c r="D148" s="74" t="s">
        <v>32</v>
      </c>
      <c r="E148" s="104">
        <v>50.54</v>
      </c>
      <c r="F148" s="104">
        <v>115</v>
      </c>
      <c r="G148" s="20">
        <f>+F148*E148</f>
        <v>5812.0999999999995</v>
      </c>
      <c r="H148" s="20"/>
      <c r="I148" s="52"/>
      <c r="J148" s="103" t="s">
        <v>32</v>
      </c>
      <c r="K148" s="104">
        <v>41.8</v>
      </c>
      <c r="L148" s="112">
        <v>77.37</v>
      </c>
      <c r="M148" s="112">
        <f>+L148*K148</f>
        <v>3234.0659999999998</v>
      </c>
      <c r="N148" s="20"/>
      <c r="O148" s="52"/>
      <c r="P148" s="74" t="s">
        <v>32</v>
      </c>
      <c r="Q148" s="129">
        <v>48.528000000000006</v>
      </c>
      <c r="R148" s="129">
        <v>85.259999999999991</v>
      </c>
      <c r="S148" s="10">
        <f t="shared" si="18"/>
        <v>4137.4972800000005</v>
      </c>
      <c r="T148" s="20"/>
      <c r="U148" s="52"/>
    </row>
    <row r="149" spans="2:21" s="13" customFormat="1" ht="30">
      <c r="B149" s="91" t="s">
        <v>279</v>
      </c>
      <c r="C149" s="156" t="s">
        <v>280</v>
      </c>
      <c r="D149" s="74" t="s">
        <v>32</v>
      </c>
      <c r="E149" s="104">
        <v>24.04</v>
      </c>
      <c r="F149" s="104">
        <v>290</v>
      </c>
      <c r="G149" s="20">
        <f>+F149*E149</f>
        <v>6971.5999999999995</v>
      </c>
      <c r="H149" s="11"/>
      <c r="I149" s="43"/>
      <c r="J149" s="103" t="s">
        <v>32</v>
      </c>
      <c r="K149" s="104">
        <v>37.44</v>
      </c>
      <c r="L149" s="112">
        <v>51.59</v>
      </c>
      <c r="M149" s="112">
        <f t="shared" ref="M149:M150" si="23">+L149*K149</f>
        <v>1931.5296000000001</v>
      </c>
      <c r="N149" s="11"/>
      <c r="O149" s="43"/>
      <c r="P149" s="74" t="s">
        <v>32</v>
      </c>
      <c r="Q149" s="11">
        <v>15.623999999999999</v>
      </c>
      <c r="R149" s="11">
        <v>113.72999999999999</v>
      </c>
      <c r="S149" s="10">
        <f t="shared" si="18"/>
        <v>1776.9175199999997</v>
      </c>
      <c r="T149" s="11"/>
      <c r="U149" s="43"/>
    </row>
    <row r="150" spans="2:21" s="13" customFormat="1" ht="30">
      <c r="B150" s="91"/>
      <c r="C150" s="142" t="s">
        <v>281</v>
      </c>
      <c r="D150" s="74"/>
      <c r="E150" s="104"/>
      <c r="F150" s="104"/>
      <c r="G150" s="20"/>
      <c r="H150" s="11"/>
      <c r="I150" s="43"/>
      <c r="J150" s="103" t="s">
        <v>32</v>
      </c>
      <c r="K150" s="104">
        <v>34.53</v>
      </c>
      <c r="L150" s="112">
        <v>167.34</v>
      </c>
      <c r="M150" s="112">
        <f t="shared" si="23"/>
        <v>5778.2502000000004</v>
      </c>
      <c r="N150" s="11"/>
      <c r="O150" s="43"/>
      <c r="P150" s="74"/>
      <c r="Q150" s="104"/>
      <c r="R150" s="11"/>
      <c r="S150" s="10"/>
      <c r="T150" s="11"/>
      <c r="U150" s="43"/>
    </row>
    <row r="151" spans="2:21" s="13" customFormat="1">
      <c r="B151" s="91"/>
      <c r="C151" s="156" t="s">
        <v>282</v>
      </c>
      <c r="D151" s="74"/>
      <c r="E151" s="104"/>
      <c r="F151" s="104"/>
      <c r="G151" s="20"/>
      <c r="H151" s="11"/>
      <c r="I151" s="43"/>
      <c r="J151" s="103"/>
      <c r="K151" s="104"/>
      <c r="L151" s="112"/>
      <c r="M151" s="112"/>
      <c r="N151" s="11"/>
      <c r="O151" s="43"/>
      <c r="P151" s="74" t="s">
        <v>32</v>
      </c>
      <c r="Q151" s="11">
        <v>21.493200000000002</v>
      </c>
      <c r="R151" s="11">
        <v>113.72999999999999</v>
      </c>
      <c r="S151" s="10">
        <f t="shared" si="18"/>
        <v>2444.421636</v>
      </c>
      <c r="T151" s="11"/>
      <c r="U151" s="43"/>
    </row>
    <row r="152" spans="2:21" s="13" customFormat="1">
      <c r="B152" s="67" t="s">
        <v>283</v>
      </c>
      <c r="C152" s="153" t="s">
        <v>284</v>
      </c>
      <c r="D152" s="75"/>
      <c r="E152" s="16"/>
      <c r="F152" s="14"/>
      <c r="G152" s="14"/>
      <c r="H152" s="15">
        <f>+SUM(G153:G155)</f>
        <v>8606.9500000000007</v>
      </c>
      <c r="I152" s="50"/>
      <c r="J152" s="40"/>
      <c r="K152" s="16"/>
      <c r="L152" s="14"/>
      <c r="M152" s="14"/>
      <c r="N152" s="15">
        <f>SUM(M153:M156)</f>
        <v>6319.4760000000006</v>
      </c>
      <c r="O152" s="50"/>
      <c r="P152" s="75"/>
      <c r="Q152" s="16"/>
      <c r="R152" s="14"/>
      <c r="S152" s="16"/>
      <c r="T152" s="15">
        <f>SUM(S153:S155)</f>
        <v>2589.9983999999999</v>
      </c>
      <c r="U152" s="50"/>
    </row>
    <row r="153" spans="2:21" s="13" customFormat="1">
      <c r="B153" s="91" t="s">
        <v>285</v>
      </c>
      <c r="C153" s="154" t="s">
        <v>286</v>
      </c>
      <c r="D153" s="74" t="s">
        <v>140</v>
      </c>
      <c r="E153" s="104">
        <v>166.21</v>
      </c>
      <c r="F153" s="104">
        <v>17</v>
      </c>
      <c r="G153" s="11">
        <f>+F153*E153</f>
        <v>2825.57</v>
      </c>
      <c r="H153" s="11"/>
      <c r="I153" s="43"/>
      <c r="J153" s="103" t="s">
        <v>140</v>
      </c>
      <c r="K153" s="104">
        <v>35.1</v>
      </c>
      <c r="L153" s="112">
        <v>18.079999999999998</v>
      </c>
      <c r="M153" s="112">
        <f>+L153*K153</f>
        <v>634.60799999999995</v>
      </c>
      <c r="N153" s="11"/>
      <c r="O153" s="43"/>
      <c r="P153" s="74" t="s">
        <v>140</v>
      </c>
      <c r="Q153" s="11">
        <v>41.7</v>
      </c>
      <c r="R153" s="11">
        <v>13.279999999999998</v>
      </c>
      <c r="S153" s="10">
        <f t="shared" si="18"/>
        <v>553.77599999999995</v>
      </c>
      <c r="T153" s="11"/>
      <c r="U153" s="43"/>
    </row>
    <row r="154" spans="2:21" s="13" customFormat="1">
      <c r="B154" s="91" t="s">
        <v>287</v>
      </c>
      <c r="C154" s="154" t="s">
        <v>288</v>
      </c>
      <c r="D154" s="74" t="s">
        <v>140</v>
      </c>
      <c r="E154" s="104">
        <v>83.25</v>
      </c>
      <c r="F154" s="104">
        <v>38.5</v>
      </c>
      <c r="G154" s="11">
        <f>+F154*E154</f>
        <v>3205.125</v>
      </c>
      <c r="H154" s="11"/>
      <c r="I154" s="43"/>
      <c r="J154" s="103" t="s">
        <v>140</v>
      </c>
      <c r="K154" s="104">
        <v>73.62</v>
      </c>
      <c r="L154" s="242">
        <v>39.5</v>
      </c>
      <c r="M154" s="112">
        <f t="shared" ref="M154:M156" si="24">+L154*K154</f>
        <v>2907.9900000000002</v>
      </c>
      <c r="N154" s="238" t="s">
        <v>227</v>
      </c>
      <c r="O154" s="43"/>
      <c r="P154" s="74" t="s">
        <v>140</v>
      </c>
      <c r="Q154" s="11">
        <v>54.42</v>
      </c>
      <c r="R154" s="11">
        <v>32.620000000000005</v>
      </c>
      <c r="S154" s="10">
        <f t="shared" si="18"/>
        <v>1775.1804000000002</v>
      </c>
      <c r="T154" s="11"/>
      <c r="U154" s="43"/>
    </row>
    <row r="155" spans="2:21" s="13" customFormat="1">
      <c r="B155" s="91" t="s">
        <v>289</v>
      </c>
      <c r="C155" s="154" t="s">
        <v>290</v>
      </c>
      <c r="D155" s="74" t="s">
        <v>140</v>
      </c>
      <c r="E155" s="104">
        <v>166.21</v>
      </c>
      <c r="F155" s="104">
        <v>15.5</v>
      </c>
      <c r="G155" s="11">
        <f t="shared" ref="G155" si="25">+F155*E155</f>
        <v>2576.2550000000001</v>
      </c>
      <c r="H155" s="11"/>
      <c r="I155" s="43"/>
      <c r="J155" s="103" t="s">
        <v>140</v>
      </c>
      <c r="K155" s="104">
        <v>7.8</v>
      </c>
      <c r="L155" s="112">
        <v>4.37</v>
      </c>
      <c r="M155" s="112">
        <f t="shared" si="24"/>
        <v>34.085999999999999</v>
      </c>
      <c r="N155" s="11"/>
      <c r="O155" s="43"/>
      <c r="P155" s="74" t="s">
        <v>140</v>
      </c>
      <c r="Q155" s="11">
        <v>41.7</v>
      </c>
      <c r="R155" s="11">
        <v>6.26</v>
      </c>
      <c r="S155" s="10">
        <f t="shared" si="18"/>
        <v>261.04200000000003</v>
      </c>
      <c r="T155" s="11"/>
      <c r="U155" s="43"/>
    </row>
    <row r="156" spans="2:21" s="13" customFormat="1">
      <c r="B156" s="91"/>
      <c r="C156" s="139" t="s">
        <v>291</v>
      </c>
      <c r="D156" s="74"/>
      <c r="E156" s="104"/>
      <c r="F156" s="104"/>
      <c r="G156" s="11"/>
      <c r="H156" s="11"/>
      <c r="I156" s="43"/>
      <c r="J156" s="103" t="s">
        <v>140</v>
      </c>
      <c r="K156" s="104">
        <v>59.6</v>
      </c>
      <c r="L156" s="112">
        <v>46.02</v>
      </c>
      <c r="M156" s="112">
        <f t="shared" si="24"/>
        <v>2742.7920000000004</v>
      </c>
      <c r="N156" s="372" t="s">
        <v>292</v>
      </c>
      <c r="O156" s="373"/>
      <c r="P156" s="74"/>
      <c r="Q156" s="104"/>
      <c r="R156" s="11"/>
      <c r="S156" s="10"/>
      <c r="T156" s="11"/>
      <c r="U156" s="43"/>
    </row>
    <row r="157" spans="2:21" s="13" customFormat="1">
      <c r="B157" s="67" t="s">
        <v>293</v>
      </c>
      <c r="C157" s="153" t="s">
        <v>294</v>
      </c>
      <c r="D157" s="75"/>
      <c r="E157" s="16"/>
      <c r="F157" s="14"/>
      <c r="G157" s="14"/>
      <c r="H157" s="15">
        <f>+G158</f>
        <v>2475.48</v>
      </c>
      <c r="I157" s="50"/>
      <c r="J157" s="40"/>
      <c r="K157" s="16"/>
      <c r="L157" s="14"/>
      <c r="M157" s="14"/>
      <c r="N157" s="15">
        <f>+M178+M158</f>
        <v>9777.15</v>
      </c>
      <c r="O157" s="50"/>
      <c r="P157" s="75"/>
      <c r="Q157" s="16"/>
      <c r="R157" s="14"/>
      <c r="S157" s="16"/>
      <c r="T157" s="15">
        <f>SUM(S158:S178)</f>
        <v>3088.8</v>
      </c>
      <c r="U157" s="50"/>
    </row>
    <row r="158" spans="2:21" s="13" customFormat="1" ht="57.75" customHeight="1">
      <c r="B158" s="91" t="s">
        <v>295</v>
      </c>
      <c r="C158" s="156" t="s">
        <v>296</v>
      </c>
      <c r="D158" s="74" t="s">
        <v>76</v>
      </c>
      <c r="E158" s="108">
        <v>3</v>
      </c>
      <c r="F158" s="108">
        <v>825.16</v>
      </c>
      <c r="G158" s="11">
        <f>+F158*E158</f>
        <v>2475.48</v>
      </c>
      <c r="H158" s="11"/>
      <c r="I158" s="43"/>
      <c r="J158" s="42"/>
      <c r="K158" s="108">
        <v>3</v>
      </c>
      <c r="L158" s="11">
        <v>1124.05</v>
      </c>
      <c r="M158" s="11">
        <f>+L158*K158</f>
        <v>3372.1499999999996</v>
      </c>
      <c r="N158" s="11"/>
      <c r="O158" s="43"/>
      <c r="P158" s="74" t="s">
        <v>76</v>
      </c>
      <c r="Q158" s="11">
        <v>4</v>
      </c>
      <c r="R158" s="11">
        <v>772.2</v>
      </c>
      <c r="S158" s="10">
        <f t="shared" si="18"/>
        <v>3088.8</v>
      </c>
      <c r="T158" s="11"/>
      <c r="U158" s="43"/>
    </row>
    <row r="159" spans="2:21" s="13" customFormat="1" ht="57.75" customHeight="1">
      <c r="B159" s="91" t="s">
        <v>297</v>
      </c>
      <c r="C159" s="151" t="s">
        <v>298</v>
      </c>
      <c r="D159" s="74" t="s">
        <v>76</v>
      </c>
      <c r="E159" s="11"/>
      <c r="F159" s="11"/>
      <c r="G159" s="11"/>
      <c r="H159" s="11"/>
      <c r="I159" s="43"/>
      <c r="J159" s="42"/>
      <c r="K159" s="11"/>
      <c r="L159" s="11"/>
      <c r="M159" s="11"/>
      <c r="N159" s="11"/>
      <c r="O159" s="43"/>
      <c r="P159" s="74"/>
      <c r="Q159" s="11"/>
      <c r="R159" s="11"/>
      <c r="S159" s="10"/>
      <c r="T159" s="11"/>
      <c r="U159" s="43"/>
    </row>
    <row r="160" spans="2:21" s="13" customFormat="1" ht="57.75" customHeight="1">
      <c r="B160" s="91" t="s">
        <v>299</v>
      </c>
      <c r="C160" s="151" t="s">
        <v>300</v>
      </c>
      <c r="D160" s="74" t="s">
        <v>76</v>
      </c>
      <c r="E160" s="11"/>
      <c r="F160" s="11"/>
      <c r="G160" s="11"/>
      <c r="H160" s="11"/>
      <c r="I160" s="43"/>
      <c r="J160" s="42"/>
      <c r="K160" s="11"/>
      <c r="L160" s="11"/>
      <c r="M160" s="11"/>
      <c r="N160" s="11"/>
      <c r="O160" s="43"/>
      <c r="P160" s="74"/>
      <c r="Q160" s="11"/>
      <c r="R160" s="11"/>
      <c r="S160" s="10"/>
      <c r="T160" s="11"/>
      <c r="U160" s="43"/>
    </row>
    <row r="161" spans="2:22" s="13" customFormat="1" ht="57.75" customHeight="1">
      <c r="B161" s="91" t="s">
        <v>301</v>
      </c>
      <c r="C161" s="151" t="s">
        <v>302</v>
      </c>
      <c r="D161" s="74" t="s">
        <v>76</v>
      </c>
      <c r="E161" s="11"/>
      <c r="F161" s="11"/>
      <c r="G161" s="11"/>
      <c r="H161" s="11"/>
      <c r="I161" s="43"/>
      <c r="J161" s="42"/>
      <c r="K161" s="11"/>
      <c r="L161" s="11"/>
      <c r="M161" s="11"/>
      <c r="N161" s="11"/>
      <c r="O161" s="43"/>
      <c r="P161" s="74"/>
      <c r="Q161" s="11"/>
      <c r="R161" s="11"/>
      <c r="S161" s="10"/>
      <c r="T161" s="11"/>
      <c r="U161" s="43"/>
    </row>
    <row r="162" spans="2:22" s="13" customFormat="1" ht="57.75" customHeight="1">
      <c r="B162" s="91" t="s">
        <v>303</v>
      </c>
      <c r="C162" s="156" t="s">
        <v>304</v>
      </c>
      <c r="D162" s="74" t="s">
        <v>76</v>
      </c>
      <c r="E162" s="11"/>
      <c r="F162" s="11"/>
      <c r="G162" s="11"/>
      <c r="H162" s="11"/>
      <c r="I162" s="43"/>
      <c r="J162" s="42"/>
      <c r="K162" s="11"/>
      <c r="L162" s="11"/>
      <c r="M162" s="11"/>
      <c r="N162" s="11"/>
      <c r="O162" s="43"/>
      <c r="P162" s="74"/>
      <c r="Q162" s="11"/>
      <c r="R162" s="11"/>
      <c r="S162" s="10"/>
      <c r="T162" s="11"/>
      <c r="U162" s="43"/>
    </row>
    <row r="163" spans="2:22" s="13" customFormat="1" ht="30">
      <c r="B163" s="91" t="s">
        <v>305</v>
      </c>
      <c r="C163" s="156" t="s">
        <v>306</v>
      </c>
      <c r="D163" s="74" t="s">
        <v>76</v>
      </c>
      <c r="E163" s="11"/>
      <c r="F163" s="11"/>
      <c r="G163" s="11"/>
      <c r="H163" s="11"/>
      <c r="I163" s="43"/>
      <c r="J163" s="42"/>
      <c r="K163" s="11"/>
      <c r="L163" s="11"/>
      <c r="M163" s="11"/>
      <c r="N163" s="11"/>
      <c r="O163" s="43"/>
      <c r="P163" s="74"/>
      <c r="Q163" s="11"/>
      <c r="R163" s="11"/>
      <c r="S163" s="10"/>
      <c r="T163" s="11"/>
      <c r="U163" s="43"/>
    </row>
    <row r="164" spans="2:22" s="13" customFormat="1">
      <c r="B164" s="91" t="s">
        <v>307</v>
      </c>
      <c r="C164" s="156" t="s">
        <v>308</v>
      </c>
      <c r="D164" s="74" t="s">
        <v>76</v>
      </c>
      <c r="E164" s="11"/>
      <c r="F164" s="11"/>
      <c r="G164" s="11"/>
      <c r="H164" s="11"/>
      <c r="I164" s="43"/>
      <c r="J164" s="42"/>
      <c r="K164" s="11"/>
      <c r="L164" s="11"/>
      <c r="M164" s="11"/>
      <c r="N164" s="11"/>
      <c r="O164" s="43"/>
      <c r="P164" s="74"/>
      <c r="Q164" s="11"/>
      <c r="R164" s="11"/>
      <c r="S164" s="10"/>
      <c r="T164" s="11"/>
      <c r="U164" s="43"/>
    </row>
    <row r="165" spans="2:22" s="13" customFormat="1" ht="30">
      <c r="B165" s="91" t="s">
        <v>309</v>
      </c>
      <c r="C165" s="158" t="s">
        <v>310</v>
      </c>
      <c r="D165" s="74" t="s">
        <v>76</v>
      </c>
      <c r="E165" s="11"/>
      <c r="F165" s="10"/>
      <c r="G165" s="10"/>
      <c r="H165" s="10"/>
      <c r="I165" s="38"/>
      <c r="J165" s="37"/>
      <c r="K165" s="11"/>
      <c r="L165" s="10"/>
      <c r="M165" s="10"/>
      <c r="N165" s="10"/>
      <c r="O165" s="38"/>
      <c r="P165" s="74"/>
      <c r="Q165" s="11"/>
      <c r="R165" s="10"/>
      <c r="S165" s="10"/>
      <c r="T165" s="10"/>
      <c r="U165" s="38"/>
    </row>
    <row r="166" spans="2:22" s="13" customFormat="1">
      <c r="B166" s="91" t="s">
        <v>311</v>
      </c>
      <c r="C166" s="152" t="s">
        <v>312</v>
      </c>
      <c r="D166" s="74" t="s">
        <v>76</v>
      </c>
      <c r="E166" s="11"/>
      <c r="F166" s="20"/>
      <c r="G166" s="20"/>
      <c r="H166" s="20"/>
      <c r="I166" s="52"/>
      <c r="J166" s="51"/>
      <c r="K166" s="11"/>
      <c r="L166" s="20"/>
      <c r="M166" s="20"/>
      <c r="N166" s="20"/>
      <c r="O166" s="52"/>
      <c r="P166" s="74"/>
      <c r="Q166" s="11"/>
      <c r="R166" s="20"/>
      <c r="S166" s="10"/>
      <c r="T166" s="20"/>
      <c r="U166" s="52"/>
    </row>
    <row r="167" spans="2:22" s="13" customFormat="1">
      <c r="B167" s="91" t="s">
        <v>313</v>
      </c>
      <c r="C167" s="152" t="s">
        <v>314</v>
      </c>
      <c r="D167" s="74" t="s">
        <v>76</v>
      </c>
      <c r="E167" s="11"/>
      <c r="F167" s="20"/>
      <c r="G167" s="20"/>
      <c r="H167" s="20"/>
      <c r="I167" s="52"/>
      <c r="J167" s="51"/>
      <c r="K167" s="11"/>
      <c r="L167" s="20"/>
      <c r="M167" s="20"/>
      <c r="N167" s="20"/>
      <c r="O167" s="52"/>
      <c r="P167" s="74"/>
      <c r="Q167" s="11"/>
      <c r="R167" s="20"/>
      <c r="S167" s="10"/>
      <c r="T167" s="20"/>
      <c r="U167" s="52"/>
    </row>
    <row r="168" spans="2:22" s="13" customFormat="1">
      <c r="B168" s="91" t="s">
        <v>315</v>
      </c>
      <c r="C168" s="152" t="s">
        <v>316</v>
      </c>
      <c r="D168" s="74" t="s">
        <v>76</v>
      </c>
      <c r="E168" s="11"/>
      <c r="F168" s="20"/>
      <c r="G168" s="20"/>
      <c r="H168" s="20"/>
      <c r="I168" s="52"/>
      <c r="J168" s="51"/>
      <c r="K168" s="11"/>
      <c r="L168" s="20"/>
      <c r="M168" s="20"/>
      <c r="N168" s="20"/>
      <c r="O168" s="52"/>
      <c r="P168" s="234" t="s">
        <v>76</v>
      </c>
      <c r="Q168" s="235">
        <v>9</v>
      </c>
      <c r="R168" s="235">
        <v>1468.8</v>
      </c>
      <c r="S168" s="218"/>
      <c r="T168" s="384" t="s">
        <v>270</v>
      </c>
      <c r="U168" s="385"/>
      <c r="V168" s="13" t="s">
        <v>317</v>
      </c>
    </row>
    <row r="169" spans="2:22" s="13" customFormat="1">
      <c r="B169" s="91" t="s">
        <v>318</v>
      </c>
      <c r="C169" s="151" t="s">
        <v>319</v>
      </c>
      <c r="D169" s="74" t="s">
        <v>76</v>
      </c>
      <c r="E169" s="11"/>
      <c r="F169" s="20"/>
      <c r="G169" s="20"/>
      <c r="H169" s="20"/>
      <c r="I169" s="52"/>
      <c r="J169" s="51"/>
      <c r="K169" s="11"/>
      <c r="L169" s="20"/>
      <c r="M169" s="20"/>
      <c r="N169" s="20"/>
      <c r="O169" s="52"/>
      <c r="P169" s="74"/>
      <c r="Q169" s="11"/>
      <c r="R169" s="20"/>
      <c r="S169" s="10"/>
      <c r="T169" s="20"/>
      <c r="U169" s="52"/>
    </row>
    <row r="170" spans="2:22" s="13" customFormat="1">
      <c r="B170" s="91" t="s">
        <v>320</v>
      </c>
      <c r="C170" s="151" t="s">
        <v>321</v>
      </c>
      <c r="D170" s="74" t="s">
        <v>76</v>
      </c>
      <c r="E170" s="11"/>
      <c r="F170" s="20"/>
      <c r="G170" s="20"/>
      <c r="H170" s="20"/>
      <c r="I170" s="52"/>
      <c r="J170" s="51"/>
      <c r="K170" s="11"/>
      <c r="L170" s="20"/>
      <c r="M170" s="20"/>
      <c r="N170" s="20"/>
      <c r="O170" s="52"/>
      <c r="P170" s="74"/>
      <c r="Q170" s="11"/>
      <c r="R170" s="20"/>
      <c r="S170" s="10"/>
      <c r="T170" s="20"/>
      <c r="U170" s="52"/>
    </row>
    <row r="171" spans="2:22" s="13" customFormat="1">
      <c r="B171" s="91" t="s">
        <v>322</v>
      </c>
      <c r="C171" s="151" t="s">
        <v>323</v>
      </c>
      <c r="D171" s="74" t="s">
        <v>76</v>
      </c>
      <c r="E171" s="11"/>
      <c r="F171" s="20"/>
      <c r="G171" s="20"/>
      <c r="H171" s="20"/>
      <c r="I171" s="52"/>
      <c r="J171" s="51"/>
      <c r="K171" s="11"/>
      <c r="L171" s="20"/>
      <c r="M171" s="20"/>
      <c r="N171" s="20"/>
      <c r="O171" s="52"/>
      <c r="P171" s="74"/>
      <c r="Q171" s="11"/>
      <c r="R171" s="20"/>
      <c r="S171" s="10"/>
      <c r="T171" s="20"/>
      <c r="U171" s="52"/>
    </row>
    <row r="172" spans="2:22" s="13" customFormat="1">
      <c r="B172" s="91" t="s">
        <v>324</v>
      </c>
      <c r="C172" s="151" t="s">
        <v>325</v>
      </c>
      <c r="D172" s="74" t="s">
        <v>76</v>
      </c>
      <c r="E172" s="11"/>
      <c r="F172" s="20"/>
      <c r="G172" s="20"/>
      <c r="H172" s="20"/>
      <c r="I172" s="52"/>
      <c r="J172" s="51"/>
      <c r="K172" s="11"/>
      <c r="L172" s="20"/>
      <c r="M172" s="20"/>
      <c r="N172" s="20"/>
      <c r="O172" s="52"/>
      <c r="P172" s="74"/>
      <c r="Q172" s="11"/>
      <c r="R172" s="20"/>
      <c r="S172" s="10"/>
      <c r="T172" s="20"/>
      <c r="U172" s="52"/>
    </row>
    <row r="173" spans="2:22" s="13" customFormat="1">
      <c r="B173" s="91" t="s">
        <v>326</v>
      </c>
      <c r="C173" s="151" t="s">
        <v>327</v>
      </c>
      <c r="D173" s="74" t="s">
        <v>76</v>
      </c>
      <c r="E173" s="11"/>
      <c r="F173" s="20"/>
      <c r="G173" s="20"/>
      <c r="H173" s="20"/>
      <c r="I173" s="52"/>
      <c r="J173" s="51"/>
      <c r="K173" s="11"/>
      <c r="L173" s="20"/>
      <c r="M173" s="20"/>
      <c r="N173" s="20"/>
      <c r="O173" s="52"/>
      <c r="P173" s="74"/>
      <c r="Q173" s="11"/>
      <c r="R173" s="20"/>
      <c r="S173" s="10"/>
      <c r="T173" s="20"/>
      <c r="U173" s="52"/>
    </row>
    <row r="174" spans="2:22" s="13" customFormat="1">
      <c r="B174" s="91" t="s">
        <v>328</v>
      </c>
      <c r="C174" s="151" t="s">
        <v>329</v>
      </c>
      <c r="D174" s="74" t="s">
        <v>76</v>
      </c>
      <c r="E174" s="11"/>
      <c r="F174" s="20"/>
      <c r="G174" s="20"/>
      <c r="H174" s="20"/>
      <c r="I174" s="52"/>
      <c r="J174" s="51"/>
      <c r="K174" s="11"/>
      <c r="L174" s="20"/>
      <c r="M174" s="20"/>
      <c r="N174" s="20"/>
      <c r="O174" s="52"/>
      <c r="P174" s="74"/>
      <c r="Q174" s="11"/>
      <c r="R174" s="20"/>
      <c r="S174" s="10"/>
      <c r="T174" s="20"/>
      <c r="U174" s="52"/>
    </row>
    <row r="175" spans="2:22" s="13" customFormat="1">
      <c r="B175" s="91" t="s">
        <v>330</v>
      </c>
      <c r="C175" s="151" t="s">
        <v>331</v>
      </c>
      <c r="D175" s="74" t="s">
        <v>76</v>
      </c>
      <c r="E175" s="11"/>
      <c r="F175" s="20"/>
      <c r="G175" s="20"/>
      <c r="H175" s="20"/>
      <c r="I175" s="52"/>
      <c r="J175" s="51"/>
      <c r="K175" s="11"/>
      <c r="L175" s="20"/>
      <c r="M175" s="20"/>
      <c r="N175" s="20"/>
      <c r="O175" s="52"/>
      <c r="P175" s="74"/>
      <c r="Q175" s="11"/>
      <c r="R175" s="20"/>
      <c r="S175" s="10"/>
      <c r="T175" s="20"/>
      <c r="U175" s="52"/>
    </row>
    <row r="176" spans="2:22" s="13" customFormat="1">
      <c r="B176" s="91" t="s">
        <v>332</v>
      </c>
      <c r="C176" s="152" t="s">
        <v>333</v>
      </c>
      <c r="D176" s="74" t="s">
        <v>76</v>
      </c>
      <c r="E176" s="11"/>
      <c r="F176" s="20"/>
      <c r="G176" s="20"/>
      <c r="H176" s="20"/>
      <c r="I176" s="52"/>
      <c r="J176" s="51"/>
      <c r="K176" s="11"/>
      <c r="L176" s="20"/>
      <c r="M176" s="20"/>
      <c r="N176" s="20"/>
      <c r="O176" s="52"/>
      <c r="P176" s="74"/>
      <c r="Q176" s="11"/>
      <c r="R176" s="20"/>
      <c r="S176" s="10"/>
      <c r="T176" s="20"/>
      <c r="U176" s="52"/>
    </row>
    <row r="177" spans="2:21" s="13" customFormat="1" ht="30">
      <c r="B177" s="91" t="s">
        <v>334</v>
      </c>
      <c r="C177" s="151" t="s">
        <v>335</v>
      </c>
      <c r="D177" s="74" t="s">
        <v>21</v>
      </c>
      <c r="E177" s="11"/>
      <c r="F177" s="20"/>
      <c r="G177" s="20"/>
      <c r="H177" s="20"/>
      <c r="I177" s="52"/>
      <c r="J177" s="51"/>
      <c r="K177" s="11"/>
      <c r="L177" s="20"/>
      <c r="M177" s="20"/>
      <c r="N177" s="20"/>
      <c r="O177" s="52"/>
      <c r="P177" s="74"/>
      <c r="Q177" s="11"/>
      <c r="R177" s="20"/>
      <c r="S177" s="10"/>
      <c r="T177" s="20"/>
      <c r="U177" s="52"/>
    </row>
    <row r="178" spans="2:21" s="13" customFormat="1" ht="30">
      <c r="B178" s="91"/>
      <c r="C178" s="142" t="s">
        <v>336</v>
      </c>
      <c r="D178" s="51" t="s">
        <v>140</v>
      </c>
      <c r="E178" s="393" t="s">
        <v>337</v>
      </c>
      <c r="F178" s="394"/>
      <c r="G178" s="394"/>
      <c r="H178" s="394"/>
      <c r="I178" s="395"/>
      <c r="J178" s="51" t="s">
        <v>140</v>
      </c>
      <c r="K178" s="11">
        <v>9.15</v>
      </c>
      <c r="L178" s="20">
        <v>700</v>
      </c>
      <c r="M178" s="20">
        <f>+L178*K178</f>
        <v>6405</v>
      </c>
      <c r="N178" s="20"/>
      <c r="O178" s="52"/>
      <c r="P178" s="390" t="s">
        <v>338</v>
      </c>
      <c r="Q178" s="391"/>
      <c r="R178" s="391"/>
      <c r="S178" s="391"/>
      <c r="T178" s="391"/>
      <c r="U178" s="392"/>
    </row>
    <row r="179" spans="2:21" s="13" customFormat="1">
      <c r="B179" s="67" t="s">
        <v>339</v>
      </c>
      <c r="C179" s="153" t="s">
        <v>340</v>
      </c>
      <c r="D179" s="75"/>
      <c r="E179" s="16"/>
      <c r="F179" s="21"/>
      <c r="G179" s="21"/>
      <c r="H179" s="21">
        <f>+SUM(G180:G195)</f>
        <v>72235.079999999987</v>
      </c>
      <c r="I179" s="54"/>
      <c r="J179" s="53"/>
      <c r="K179" s="16"/>
      <c r="L179" s="21"/>
      <c r="M179" s="21"/>
      <c r="N179" s="21">
        <f>+SUM(M183:M198)</f>
        <v>63098.71880000001</v>
      </c>
      <c r="O179" s="54"/>
      <c r="P179" s="75"/>
      <c r="Q179" s="16"/>
      <c r="R179" s="21"/>
      <c r="S179" s="16"/>
      <c r="T179" s="21">
        <f>SUM(S180:S198)</f>
        <v>183825.30660000001</v>
      </c>
      <c r="U179" s="54"/>
    </row>
    <row r="180" spans="2:21" s="13" customFormat="1">
      <c r="B180" s="91" t="s">
        <v>341</v>
      </c>
      <c r="C180" s="158" t="s">
        <v>342</v>
      </c>
      <c r="D180" s="73" t="s">
        <v>32</v>
      </c>
      <c r="E180" s="104">
        <v>10.08</v>
      </c>
      <c r="F180" s="104">
        <v>392</v>
      </c>
      <c r="G180" s="22">
        <f>+F180*E180</f>
        <v>3951.36</v>
      </c>
      <c r="H180" s="386" t="s">
        <v>343</v>
      </c>
      <c r="I180" s="387"/>
      <c r="J180" s="55"/>
      <c r="K180" s="104"/>
      <c r="L180" s="22"/>
      <c r="M180" s="22"/>
      <c r="N180" s="22"/>
      <c r="O180" s="56"/>
      <c r="P180" s="73" t="s">
        <v>32</v>
      </c>
      <c r="Q180" s="130">
        <v>20.16</v>
      </c>
      <c r="R180" s="130">
        <v>430.04</v>
      </c>
      <c r="S180" s="10">
        <f t="shared" ref="S180:S231" si="26">R180*Q180</f>
        <v>8669.6064000000006</v>
      </c>
      <c r="T180" s="22"/>
      <c r="U180" s="56"/>
    </row>
    <row r="181" spans="2:21" s="13" customFormat="1">
      <c r="B181" s="91" t="s">
        <v>344</v>
      </c>
      <c r="C181" s="158" t="s">
        <v>345</v>
      </c>
      <c r="D181" s="73" t="s">
        <v>32</v>
      </c>
      <c r="E181" s="104">
        <v>21.06</v>
      </c>
      <c r="F181" s="104">
        <v>392</v>
      </c>
      <c r="G181" s="22">
        <f>+F181*E181</f>
        <v>8255.5199999999986</v>
      </c>
      <c r="H181" s="388"/>
      <c r="I181" s="389"/>
      <c r="J181" s="55"/>
      <c r="K181" s="104"/>
      <c r="L181" s="22"/>
      <c r="M181" s="22"/>
      <c r="N181" s="22"/>
      <c r="O181" s="56"/>
      <c r="P181" s="73" t="s">
        <v>32</v>
      </c>
      <c r="Q181" s="130">
        <v>16.38</v>
      </c>
      <c r="R181" s="130">
        <v>430.04</v>
      </c>
      <c r="S181" s="10">
        <f t="shared" si="26"/>
        <v>7044.0551999999998</v>
      </c>
      <c r="T181" s="22"/>
      <c r="U181" s="56"/>
    </row>
    <row r="182" spans="2:21" s="13" customFormat="1">
      <c r="B182" s="91" t="s">
        <v>346</v>
      </c>
      <c r="C182" s="158" t="s">
        <v>347</v>
      </c>
      <c r="D182" s="73" t="s">
        <v>32</v>
      </c>
      <c r="E182" s="11"/>
      <c r="F182" s="22"/>
      <c r="G182" s="22">
        <f t="shared" ref="G182:G195" si="27">+F182*E182</f>
        <v>0</v>
      </c>
      <c r="H182" s="22"/>
      <c r="I182" s="56"/>
      <c r="J182" s="55"/>
      <c r="K182" s="11"/>
      <c r="L182" s="22"/>
      <c r="M182" s="22"/>
      <c r="N182" s="22"/>
      <c r="O182" s="56"/>
      <c r="P182" s="73" t="s">
        <v>32</v>
      </c>
      <c r="Q182" s="11"/>
      <c r="R182" s="22"/>
      <c r="S182" s="10"/>
      <c r="T182" s="22"/>
      <c r="U182" s="56"/>
    </row>
    <row r="183" spans="2:21" s="13" customFormat="1">
      <c r="B183" s="91" t="s">
        <v>348</v>
      </c>
      <c r="C183" s="158" t="s">
        <v>349</v>
      </c>
      <c r="D183" s="73" t="s">
        <v>32</v>
      </c>
      <c r="E183" s="11"/>
      <c r="F183" s="22"/>
      <c r="G183" s="22">
        <f t="shared" si="27"/>
        <v>0</v>
      </c>
      <c r="H183" s="22"/>
      <c r="I183" s="56"/>
      <c r="J183" s="55"/>
      <c r="K183" s="11"/>
      <c r="L183" s="22"/>
      <c r="M183" s="22"/>
      <c r="N183" s="22"/>
      <c r="O183" s="56"/>
      <c r="P183" s="73"/>
      <c r="Q183" s="11"/>
      <c r="R183" s="22"/>
      <c r="S183" s="10"/>
      <c r="T183" s="22"/>
      <c r="U183" s="56"/>
    </row>
    <row r="184" spans="2:21" s="13" customFormat="1">
      <c r="B184" s="91" t="s">
        <v>350</v>
      </c>
      <c r="C184" s="158" t="s">
        <v>351</v>
      </c>
      <c r="D184" s="73" t="s">
        <v>32</v>
      </c>
      <c r="E184" s="11"/>
      <c r="F184" s="22"/>
      <c r="G184" s="22">
        <f t="shared" si="27"/>
        <v>0</v>
      </c>
      <c r="H184" s="22"/>
      <c r="I184" s="56"/>
      <c r="J184" s="55"/>
      <c r="K184" s="11"/>
      <c r="L184" s="22"/>
      <c r="M184" s="22"/>
      <c r="N184" s="22"/>
      <c r="O184" s="56"/>
      <c r="P184" s="73"/>
      <c r="Q184" s="11"/>
      <c r="R184" s="22"/>
      <c r="S184" s="10"/>
      <c r="T184" s="22"/>
      <c r="U184" s="56"/>
    </row>
    <row r="185" spans="2:21" s="13" customFormat="1">
      <c r="B185" s="91" t="s">
        <v>352</v>
      </c>
      <c r="C185" s="156" t="s">
        <v>353</v>
      </c>
      <c r="D185" s="73" t="s">
        <v>32</v>
      </c>
      <c r="E185" s="11"/>
      <c r="F185" s="22"/>
      <c r="G185" s="22">
        <f t="shared" si="27"/>
        <v>0</v>
      </c>
      <c r="H185" s="22"/>
      <c r="I185" s="56"/>
      <c r="J185" s="55"/>
      <c r="K185" s="11"/>
      <c r="L185" s="22"/>
      <c r="M185" s="22"/>
      <c r="N185" s="22"/>
      <c r="O185" s="56"/>
      <c r="P185" s="73"/>
      <c r="Q185" s="11"/>
      <c r="R185" s="22"/>
      <c r="S185" s="10"/>
      <c r="T185" s="22"/>
      <c r="U185" s="56"/>
    </row>
    <row r="186" spans="2:21" s="13" customFormat="1">
      <c r="B186" s="91" t="s">
        <v>354</v>
      </c>
      <c r="C186" s="154" t="s">
        <v>355</v>
      </c>
      <c r="D186" s="73" t="s">
        <v>32</v>
      </c>
      <c r="E186" s="11"/>
      <c r="F186" s="22"/>
      <c r="G186" s="22">
        <f t="shared" si="27"/>
        <v>0</v>
      </c>
      <c r="H186" s="22"/>
      <c r="I186" s="56"/>
      <c r="J186" s="55"/>
      <c r="K186" s="11"/>
      <c r="L186" s="22"/>
      <c r="M186" s="22"/>
      <c r="N186" s="22"/>
      <c r="O186" s="56"/>
      <c r="P186" s="73"/>
      <c r="Q186" s="11"/>
      <c r="R186" s="22"/>
      <c r="S186" s="10"/>
      <c r="T186" s="22"/>
      <c r="U186" s="56"/>
    </row>
    <row r="187" spans="2:21" s="13" customFormat="1">
      <c r="B187" s="91" t="s">
        <v>356</v>
      </c>
      <c r="C187" s="158" t="s">
        <v>357</v>
      </c>
      <c r="D187" s="73" t="s">
        <v>32</v>
      </c>
      <c r="E187" s="11"/>
      <c r="F187" s="22"/>
      <c r="G187" s="22">
        <f t="shared" si="27"/>
        <v>0</v>
      </c>
      <c r="H187" s="22"/>
      <c r="I187" s="56"/>
      <c r="J187" s="55"/>
      <c r="K187" s="11"/>
      <c r="L187" s="22"/>
      <c r="M187" s="22"/>
      <c r="N187" s="22"/>
      <c r="O187" s="56"/>
      <c r="P187" s="73"/>
      <c r="Q187" s="11"/>
      <c r="R187" s="22"/>
      <c r="S187" s="10"/>
      <c r="T187" s="22"/>
      <c r="U187" s="56"/>
    </row>
    <row r="188" spans="2:21" s="13" customFormat="1">
      <c r="B188" s="91" t="s">
        <v>358</v>
      </c>
      <c r="C188" s="154" t="s">
        <v>359</v>
      </c>
      <c r="D188" s="223" t="s">
        <v>140</v>
      </c>
      <c r="E188" s="224">
        <v>33.119999999999997</v>
      </c>
      <c r="F188" s="224">
        <v>392</v>
      </c>
      <c r="G188" s="225">
        <f t="shared" si="27"/>
        <v>12983.039999999999</v>
      </c>
      <c r="H188" s="226"/>
      <c r="I188" s="227"/>
      <c r="J188" s="228" t="s">
        <v>76</v>
      </c>
      <c r="K188" s="224">
        <v>3</v>
      </c>
      <c r="L188" s="226">
        <v>4343.34</v>
      </c>
      <c r="M188" s="226">
        <f>+L188*K188</f>
        <v>13030.02</v>
      </c>
      <c r="N188" s="358" t="s">
        <v>360</v>
      </c>
      <c r="O188" s="359"/>
      <c r="P188" s="223" t="s">
        <v>76</v>
      </c>
      <c r="Q188" s="226">
        <v>3</v>
      </c>
      <c r="R188" s="226">
        <v>18228.73</v>
      </c>
      <c r="S188" s="229">
        <f t="shared" si="26"/>
        <v>54686.19</v>
      </c>
      <c r="T188" s="358" t="s">
        <v>361</v>
      </c>
      <c r="U188" s="359"/>
    </row>
    <row r="189" spans="2:21" s="13" customFormat="1" ht="30">
      <c r="B189" s="91" t="s">
        <v>362</v>
      </c>
      <c r="C189" s="158" t="s">
        <v>363</v>
      </c>
      <c r="D189" s="223" t="s">
        <v>140</v>
      </c>
      <c r="E189" s="233">
        <v>20.02</v>
      </c>
      <c r="F189" s="224">
        <v>392</v>
      </c>
      <c r="G189" s="225">
        <f t="shared" si="27"/>
        <v>7847.84</v>
      </c>
      <c r="H189" s="226"/>
      <c r="I189" s="227"/>
      <c r="J189" s="228" t="s">
        <v>76</v>
      </c>
      <c r="K189" s="224">
        <v>3</v>
      </c>
      <c r="L189" s="226">
        <v>7868.34</v>
      </c>
      <c r="M189" s="226">
        <f>+L189*K189</f>
        <v>23605.02</v>
      </c>
      <c r="N189" s="362"/>
      <c r="O189" s="363"/>
      <c r="P189" s="223" t="s">
        <v>76</v>
      </c>
      <c r="Q189" s="226">
        <v>3</v>
      </c>
      <c r="R189" s="226">
        <v>13754.480000000001</v>
      </c>
      <c r="S189" s="229">
        <f t="shared" si="26"/>
        <v>41263.440000000002</v>
      </c>
      <c r="T189" s="362"/>
      <c r="U189" s="363"/>
    </row>
    <row r="190" spans="2:21" s="13" customFormat="1" ht="30">
      <c r="B190" s="91" t="s">
        <v>364</v>
      </c>
      <c r="C190" s="158" t="s">
        <v>365</v>
      </c>
      <c r="D190" s="73" t="s">
        <v>76</v>
      </c>
      <c r="E190" s="104">
        <v>12</v>
      </c>
      <c r="F190" s="104">
        <v>180</v>
      </c>
      <c r="G190" s="22">
        <f t="shared" si="27"/>
        <v>2160</v>
      </c>
      <c r="H190" s="20"/>
      <c r="I190" s="52"/>
      <c r="J190" s="51"/>
      <c r="K190" s="104"/>
      <c r="L190" s="20"/>
      <c r="M190" s="20"/>
      <c r="N190" s="20"/>
      <c r="O190" s="52"/>
      <c r="P190" s="73"/>
      <c r="Q190" s="104"/>
      <c r="R190" s="20"/>
      <c r="S190" s="10"/>
      <c r="T190" s="20"/>
      <c r="U190" s="52"/>
    </row>
    <row r="191" spans="2:21" s="13" customFormat="1">
      <c r="B191" s="91" t="s">
        <v>366</v>
      </c>
      <c r="C191" s="158" t="s">
        <v>367</v>
      </c>
      <c r="D191" s="73" t="s">
        <v>76</v>
      </c>
      <c r="E191" s="104">
        <v>6</v>
      </c>
      <c r="F191" s="105">
        <v>1241</v>
      </c>
      <c r="G191" s="22">
        <f t="shared" si="27"/>
        <v>7446</v>
      </c>
      <c r="H191" s="20"/>
      <c r="I191" s="52"/>
      <c r="J191" s="51"/>
      <c r="K191" s="104"/>
      <c r="L191" s="20"/>
      <c r="M191" s="20"/>
      <c r="N191" s="20"/>
      <c r="O191" s="52"/>
      <c r="P191" s="73" t="s">
        <v>76</v>
      </c>
      <c r="Q191" s="129">
        <v>18</v>
      </c>
      <c r="R191" s="129">
        <v>576.27</v>
      </c>
      <c r="S191" s="10">
        <f t="shared" si="26"/>
        <v>10372.86</v>
      </c>
      <c r="T191" s="20"/>
      <c r="U191" s="52"/>
    </row>
    <row r="192" spans="2:21" s="13" customFormat="1">
      <c r="B192" s="91" t="s">
        <v>368</v>
      </c>
      <c r="C192" s="158" t="s">
        <v>369</v>
      </c>
      <c r="D192" s="73" t="s">
        <v>76</v>
      </c>
      <c r="E192" s="104">
        <v>12</v>
      </c>
      <c r="F192" s="104">
        <v>181</v>
      </c>
      <c r="G192" s="22">
        <f t="shared" si="27"/>
        <v>2172</v>
      </c>
      <c r="H192" s="20"/>
      <c r="I192" s="52"/>
      <c r="J192" s="51"/>
      <c r="K192" s="104"/>
      <c r="L192" s="20"/>
      <c r="M192" s="20"/>
      <c r="N192" s="20"/>
      <c r="O192" s="52"/>
      <c r="P192" s="73"/>
      <c r="Q192" s="104"/>
      <c r="R192" s="20"/>
      <c r="S192" s="10"/>
      <c r="T192" s="20"/>
      <c r="U192" s="52"/>
    </row>
    <row r="193" spans="2:22" s="13" customFormat="1">
      <c r="B193" s="91" t="s">
        <v>370</v>
      </c>
      <c r="C193" s="158" t="s">
        <v>371</v>
      </c>
      <c r="D193" s="73" t="s">
        <v>140</v>
      </c>
      <c r="E193" s="104">
        <v>17.7</v>
      </c>
      <c r="F193" s="104">
        <v>21.2</v>
      </c>
      <c r="G193" s="22">
        <f t="shared" si="27"/>
        <v>375.23999999999995</v>
      </c>
      <c r="H193" s="20"/>
      <c r="I193" s="52"/>
      <c r="J193" s="51"/>
      <c r="K193" s="104"/>
      <c r="L193" s="20"/>
      <c r="M193" s="20"/>
      <c r="N193" s="20"/>
      <c r="O193" s="52"/>
      <c r="P193" s="73"/>
      <c r="Q193" s="104"/>
      <c r="R193" s="20"/>
      <c r="S193" s="10"/>
      <c r="T193" s="20"/>
      <c r="U193" s="52"/>
    </row>
    <row r="194" spans="2:22" s="13" customFormat="1">
      <c r="B194" s="91"/>
      <c r="C194" s="139" t="s">
        <v>372</v>
      </c>
      <c r="D194" s="73" t="s">
        <v>76</v>
      </c>
      <c r="E194" s="224">
        <v>30.38</v>
      </c>
      <c r="F194" s="224">
        <v>392</v>
      </c>
      <c r="G194" s="225">
        <f>+F194*E194</f>
        <v>11908.96</v>
      </c>
      <c r="H194" s="358" t="s">
        <v>373</v>
      </c>
      <c r="I194" s="359"/>
      <c r="J194" s="51"/>
      <c r="K194" s="104"/>
      <c r="L194" s="20"/>
      <c r="M194" s="20"/>
      <c r="N194" s="20"/>
      <c r="O194" s="52"/>
      <c r="P194" s="73" t="s">
        <v>76</v>
      </c>
      <c r="Q194" s="129">
        <v>3</v>
      </c>
      <c r="R194" s="129">
        <v>16021.1</v>
      </c>
      <c r="S194" s="229">
        <f t="shared" si="26"/>
        <v>48063.3</v>
      </c>
      <c r="T194" s="20"/>
      <c r="U194" s="52"/>
    </row>
    <row r="195" spans="2:22" s="13" customFormat="1">
      <c r="B195" s="91"/>
      <c r="C195" s="139" t="s">
        <v>374</v>
      </c>
      <c r="D195" s="73" t="s">
        <v>76</v>
      </c>
      <c r="E195" s="224">
        <v>38.61</v>
      </c>
      <c r="F195" s="224">
        <v>392</v>
      </c>
      <c r="G195" s="225">
        <f t="shared" si="27"/>
        <v>15135.119999999999</v>
      </c>
      <c r="H195" s="362"/>
      <c r="I195" s="363"/>
      <c r="J195" s="51"/>
      <c r="K195" s="104"/>
      <c r="L195" s="20"/>
      <c r="M195" s="20"/>
      <c r="N195" s="20"/>
      <c r="O195" s="52"/>
      <c r="P195" s="73" t="s">
        <v>76</v>
      </c>
      <c r="Q195" s="129">
        <v>3</v>
      </c>
      <c r="R195" s="129">
        <v>4575.2849999999999</v>
      </c>
      <c r="S195" s="229">
        <f t="shared" si="26"/>
        <v>13725.855</v>
      </c>
      <c r="T195" s="20"/>
      <c r="U195" s="52"/>
    </row>
    <row r="196" spans="2:22" s="13" customFormat="1">
      <c r="B196" s="91"/>
      <c r="C196" s="139" t="s">
        <v>375</v>
      </c>
      <c r="D196" s="120" t="s">
        <v>32</v>
      </c>
      <c r="E196" s="104"/>
      <c r="F196" s="104"/>
      <c r="G196" s="22"/>
      <c r="H196" s="20"/>
      <c r="I196" s="52"/>
      <c r="J196" s="120" t="s">
        <v>32</v>
      </c>
      <c r="K196" s="104">
        <v>34.200000000000003</v>
      </c>
      <c r="L196" s="104">
        <v>570.83000000000004</v>
      </c>
      <c r="M196" s="20">
        <f>+L196*K196</f>
        <v>19522.386000000002</v>
      </c>
      <c r="N196" s="358" t="s">
        <v>376</v>
      </c>
      <c r="O196" s="359"/>
      <c r="P196" s="73"/>
      <c r="Q196" s="104"/>
      <c r="R196" s="20"/>
      <c r="S196" s="10"/>
      <c r="T196" s="20"/>
      <c r="U196" s="52"/>
    </row>
    <row r="197" spans="2:22" s="13" customFormat="1">
      <c r="B197" s="91"/>
      <c r="C197" s="139" t="s">
        <v>377</v>
      </c>
      <c r="D197" s="120" t="s">
        <v>32</v>
      </c>
      <c r="E197" s="104"/>
      <c r="F197" s="104"/>
      <c r="G197" s="22"/>
      <c r="H197" s="20"/>
      <c r="I197" s="52"/>
      <c r="J197" s="120" t="s">
        <v>32</v>
      </c>
      <c r="K197" s="104">
        <v>6.93</v>
      </c>
      <c r="L197" s="104">
        <v>570.83000000000004</v>
      </c>
      <c r="M197" s="20">
        <f t="shared" ref="M197:M198" si="28">+L197*K197</f>
        <v>3955.8519000000001</v>
      </c>
      <c r="N197" s="360"/>
      <c r="O197" s="361"/>
      <c r="P197" s="73"/>
      <c r="Q197" s="104"/>
      <c r="R197" s="20"/>
      <c r="S197" s="10"/>
      <c r="T197" s="20"/>
      <c r="U197" s="52"/>
    </row>
    <row r="198" spans="2:22" s="13" customFormat="1">
      <c r="B198" s="91"/>
      <c r="C198" s="139" t="s">
        <v>378</v>
      </c>
      <c r="D198" s="120" t="s">
        <v>32</v>
      </c>
      <c r="E198" s="104"/>
      <c r="F198" s="104"/>
      <c r="G198" s="22"/>
      <c r="H198" s="20"/>
      <c r="I198" s="52"/>
      <c r="J198" s="120" t="s">
        <v>32</v>
      </c>
      <c r="K198" s="104">
        <v>5.23</v>
      </c>
      <c r="L198" s="104">
        <v>570.83000000000004</v>
      </c>
      <c r="M198" s="20">
        <f t="shared" si="28"/>
        <v>2985.4409000000005</v>
      </c>
      <c r="N198" s="362"/>
      <c r="O198" s="363"/>
      <c r="P198" s="73"/>
      <c r="Q198" s="104"/>
      <c r="R198" s="20"/>
      <c r="S198" s="10"/>
      <c r="T198" s="20"/>
      <c r="U198" s="52"/>
    </row>
    <row r="199" spans="2:22" s="13" customFormat="1">
      <c r="B199" s="67" t="s">
        <v>379</v>
      </c>
      <c r="C199" s="153" t="s">
        <v>380</v>
      </c>
      <c r="D199" s="75"/>
      <c r="E199" s="169"/>
      <c r="F199" s="169"/>
      <c r="G199" s="21"/>
      <c r="H199" s="21">
        <f>+SUM(G200:G202)</f>
        <v>10780.5</v>
      </c>
      <c r="I199" s="54"/>
      <c r="J199" s="53"/>
      <c r="K199" s="169"/>
      <c r="L199" s="21"/>
      <c r="M199" s="21"/>
      <c r="N199" s="21">
        <f>+SUM(M200:M203)</f>
        <v>13024.311299999999</v>
      </c>
      <c r="O199" s="54"/>
      <c r="P199" s="75"/>
      <c r="Q199" s="169"/>
      <c r="R199" s="21"/>
      <c r="S199" s="16"/>
      <c r="T199" s="21">
        <f>SUM(S200:S203)</f>
        <v>4235.3149999999996</v>
      </c>
      <c r="U199" s="54"/>
    </row>
    <row r="200" spans="2:22" s="13" customFormat="1" ht="65.25" customHeight="1">
      <c r="B200" s="91" t="s">
        <v>381</v>
      </c>
      <c r="C200" s="161" t="s">
        <v>382</v>
      </c>
      <c r="D200" s="80" t="s">
        <v>32</v>
      </c>
      <c r="E200" s="108">
        <v>23.1</v>
      </c>
      <c r="F200" s="108">
        <v>75</v>
      </c>
      <c r="G200" s="22">
        <f>+F200*E200</f>
        <v>1732.5</v>
      </c>
      <c r="H200" s="22"/>
      <c r="I200" s="56"/>
      <c r="J200" s="55" t="s">
        <v>32</v>
      </c>
      <c r="K200" s="108">
        <v>48.51</v>
      </c>
      <c r="L200" s="20">
        <v>125.71</v>
      </c>
      <c r="M200" s="22">
        <f>+L200*K200</f>
        <v>6098.1920999999993</v>
      </c>
      <c r="N200" s="22"/>
      <c r="O200" s="56"/>
      <c r="P200" s="80" t="s">
        <v>32</v>
      </c>
      <c r="Q200" s="130">
        <v>36.625</v>
      </c>
      <c r="R200" s="129">
        <v>115.64</v>
      </c>
      <c r="S200" s="10">
        <f t="shared" si="26"/>
        <v>4235.3149999999996</v>
      </c>
      <c r="T200" s="22"/>
      <c r="U200" s="56"/>
    </row>
    <row r="201" spans="2:22" s="13" customFormat="1" ht="65.25" customHeight="1">
      <c r="B201" s="91" t="s">
        <v>383</v>
      </c>
      <c r="C201" s="161" t="s">
        <v>384</v>
      </c>
      <c r="D201" s="80" t="s">
        <v>32</v>
      </c>
      <c r="E201" s="108">
        <v>56.55</v>
      </c>
      <c r="F201" s="108">
        <v>85</v>
      </c>
      <c r="G201" s="22">
        <f>+F201*E201</f>
        <v>4806.75</v>
      </c>
      <c r="H201" s="22"/>
      <c r="I201" s="56"/>
      <c r="J201" s="55"/>
      <c r="K201" s="108"/>
      <c r="L201" s="20"/>
      <c r="M201" s="22"/>
      <c r="N201" s="22"/>
      <c r="O201" s="56"/>
      <c r="P201" s="80"/>
      <c r="Q201" s="108"/>
      <c r="R201" s="20"/>
      <c r="S201" s="10"/>
      <c r="T201" s="386" t="s">
        <v>385</v>
      </c>
      <c r="U201" s="387"/>
      <c r="V201" s="13" t="s">
        <v>386</v>
      </c>
    </row>
    <row r="202" spans="2:22" s="13" customFormat="1" ht="65.25" customHeight="1">
      <c r="B202" s="91" t="s">
        <v>387</v>
      </c>
      <c r="C202" s="161" t="s">
        <v>388</v>
      </c>
      <c r="D202" s="80" t="s">
        <v>32</v>
      </c>
      <c r="E202" s="108">
        <v>56.55</v>
      </c>
      <c r="F202" s="108">
        <v>75</v>
      </c>
      <c r="G202" s="22">
        <f t="shared" ref="G202" si="29">+F202*E202</f>
        <v>4241.25</v>
      </c>
      <c r="H202" s="20"/>
      <c r="I202" s="52"/>
      <c r="J202" s="51"/>
      <c r="K202" s="108"/>
      <c r="L202" s="20"/>
      <c r="M202" s="20"/>
      <c r="N202" s="20"/>
      <c r="O202" s="52"/>
      <c r="P202" s="80"/>
      <c r="Q202" s="108"/>
      <c r="R202" s="20"/>
      <c r="S202" s="10"/>
      <c r="T202" s="388"/>
      <c r="U202" s="389"/>
    </row>
    <row r="203" spans="2:22" s="13" customFormat="1" ht="65.25" customHeight="1">
      <c r="B203" s="91"/>
      <c r="C203" s="142" t="s">
        <v>389</v>
      </c>
      <c r="D203" s="51" t="s">
        <v>32</v>
      </c>
      <c r="E203" s="108"/>
      <c r="F203" s="108"/>
      <c r="G203" s="22"/>
      <c r="H203" s="20"/>
      <c r="I203" s="52"/>
      <c r="J203" s="51" t="s">
        <v>32</v>
      </c>
      <c r="K203" s="108">
        <v>44.33</v>
      </c>
      <c r="L203" s="20">
        <v>156.24</v>
      </c>
      <c r="M203" s="20">
        <f>+L203*K203</f>
        <v>6926.1192000000001</v>
      </c>
      <c r="N203" s="20"/>
      <c r="O203" s="52"/>
      <c r="P203" s="80"/>
      <c r="Q203" s="108"/>
      <c r="R203" s="20"/>
      <c r="S203" s="10"/>
      <c r="T203" s="20"/>
      <c r="U203" s="52"/>
    </row>
    <row r="204" spans="2:22" s="13" customFormat="1">
      <c r="B204" s="67" t="s">
        <v>390</v>
      </c>
      <c r="C204" s="153" t="s">
        <v>391</v>
      </c>
      <c r="D204" s="75"/>
      <c r="E204" s="16"/>
      <c r="F204" s="14"/>
      <c r="G204" s="14"/>
      <c r="H204" s="23">
        <f>+G207</f>
        <v>3722.9999999999995</v>
      </c>
      <c r="I204" s="50"/>
      <c r="J204" s="40"/>
      <c r="K204" s="16"/>
      <c r="L204" s="14"/>
      <c r="M204" s="14"/>
      <c r="N204" s="23">
        <f>SUM(M207:M212)</f>
        <v>6763.9800000000005</v>
      </c>
      <c r="O204" s="50"/>
      <c r="P204" s="75"/>
      <c r="Q204" s="16"/>
      <c r="R204" s="14"/>
      <c r="S204" s="16"/>
      <c r="T204" s="23">
        <f>SUM(S205:S212)</f>
        <v>5022.9783000000007</v>
      </c>
      <c r="U204" s="50"/>
    </row>
    <row r="205" spans="2:22" s="13" customFormat="1" ht="44.25" customHeight="1">
      <c r="B205" s="91" t="s">
        <v>392</v>
      </c>
      <c r="C205" s="161" t="s">
        <v>393</v>
      </c>
      <c r="D205" s="79" t="s">
        <v>140</v>
      </c>
      <c r="E205" s="11"/>
      <c r="F205" s="20"/>
      <c r="G205" s="20"/>
      <c r="H205" s="20"/>
      <c r="I205" s="52"/>
      <c r="J205" s="51"/>
      <c r="K205" s="11"/>
      <c r="L205" s="20"/>
      <c r="M205" s="20"/>
      <c r="N205" s="20"/>
      <c r="O205" s="52"/>
      <c r="P205" s="79" t="s">
        <v>140</v>
      </c>
      <c r="Q205" s="129">
        <v>3.35</v>
      </c>
      <c r="R205" s="129">
        <v>849.42</v>
      </c>
      <c r="S205" s="10">
        <f t="shared" si="26"/>
        <v>2845.5569999999998</v>
      </c>
      <c r="T205" s="20"/>
      <c r="U205" s="52"/>
    </row>
    <row r="206" spans="2:22" s="13" customFormat="1" ht="61.5" customHeight="1">
      <c r="B206" s="91" t="s">
        <v>394</v>
      </c>
      <c r="C206" s="161" t="s">
        <v>395</v>
      </c>
      <c r="D206" s="79" t="s">
        <v>32</v>
      </c>
      <c r="E206" s="11"/>
      <c r="F206" s="20"/>
      <c r="G206" s="20"/>
      <c r="H206" s="20"/>
      <c r="I206" s="52"/>
      <c r="J206" s="51"/>
      <c r="K206" s="11"/>
      <c r="L206" s="20"/>
      <c r="M206" s="20"/>
      <c r="N206" s="20"/>
      <c r="O206" s="52"/>
      <c r="P206" s="131" t="s">
        <v>140</v>
      </c>
      <c r="Q206" s="129">
        <v>3.35</v>
      </c>
      <c r="R206" s="129">
        <v>111.69</v>
      </c>
      <c r="S206" s="10">
        <f t="shared" si="26"/>
        <v>374.16149999999999</v>
      </c>
      <c r="T206" s="20"/>
      <c r="U206" s="52"/>
    </row>
    <row r="207" spans="2:22" ht="59.25" customHeight="1">
      <c r="B207" s="91" t="s">
        <v>396</v>
      </c>
      <c r="C207" s="158" t="s">
        <v>397</v>
      </c>
      <c r="D207" s="73" t="s">
        <v>140</v>
      </c>
      <c r="E207" s="108">
        <v>10.199999999999999</v>
      </c>
      <c r="F207" s="108">
        <v>365</v>
      </c>
      <c r="G207" s="22">
        <f>+F207*E207</f>
        <v>3722.9999999999995</v>
      </c>
      <c r="H207" s="22"/>
      <c r="I207" s="56"/>
      <c r="J207" s="55"/>
      <c r="K207" s="108">
        <v>8.1</v>
      </c>
      <c r="L207" s="22">
        <v>628.12</v>
      </c>
      <c r="M207" s="22">
        <f>+L207*K207</f>
        <v>5087.7719999999999</v>
      </c>
      <c r="N207" s="22"/>
      <c r="O207" s="56"/>
      <c r="P207" s="73" t="s">
        <v>140</v>
      </c>
      <c r="Q207" s="130">
        <v>7.11</v>
      </c>
      <c r="R207" s="130">
        <v>178.18</v>
      </c>
      <c r="S207" s="10">
        <f t="shared" si="26"/>
        <v>1266.8598000000002</v>
      </c>
      <c r="T207" s="22"/>
      <c r="U207" s="56"/>
    </row>
    <row r="208" spans="2:22" ht="29.25" customHeight="1">
      <c r="B208" s="91"/>
      <c r="C208" s="139" t="s">
        <v>398</v>
      </c>
      <c r="D208" s="121" t="s">
        <v>140</v>
      </c>
      <c r="E208" s="108"/>
      <c r="F208" s="108"/>
      <c r="G208" s="22"/>
      <c r="H208" s="22"/>
      <c r="I208" s="56"/>
      <c r="J208" s="121" t="s">
        <v>140</v>
      </c>
      <c r="K208" s="108">
        <v>28.35</v>
      </c>
      <c r="L208" s="108">
        <v>33.96</v>
      </c>
      <c r="M208" s="22">
        <f>+L208*K208</f>
        <v>962.76600000000008</v>
      </c>
      <c r="N208" s="22"/>
      <c r="O208" s="56"/>
      <c r="P208" s="121"/>
      <c r="Q208" s="108"/>
      <c r="R208" s="22"/>
      <c r="S208" s="10">
        <f t="shared" si="26"/>
        <v>0</v>
      </c>
      <c r="T208" s="22"/>
      <c r="U208" s="56"/>
    </row>
    <row r="209" spans="2:23" ht="29.25" customHeight="1">
      <c r="B209" s="91"/>
      <c r="C209" s="139" t="s">
        <v>399</v>
      </c>
      <c r="D209" s="121" t="s">
        <v>140</v>
      </c>
      <c r="E209" s="108"/>
      <c r="F209" s="108"/>
      <c r="G209" s="22"/>
      <c r="H209" s="22"/>
      <c r="I209" s="56"/>
      <c r="J209" s="121" t="s">
        <v>140</v>
      </c>
      <c r="K209" s="108">
        <v>1.8</v>
      </c>
      <c r="L209" s="108">
        <v>28.09</v>
      </c>
      <c r="M209" s="22">
        <f t="shared" ref="M209:M217" si="30">+L209*K209</f>
        <v>50.561999999999998</v>
      </c>
      <c r="N209" s="22"/>
      <c r="O209" s="56"/>
      <c r="P209" s="121"/>
      <c r="Q209" s="108"/>
      <c r="R209" s="22"/>
      <c r="S209" s="10">
        <f t="shared" si="26"/>
        <v>0</v>
      </c>
      <c r="T209" s="22"/>
      <c r="U209" s="56"/>
    </row>
    <row r="210" spans="2:23" ht="29.25" customHeight="1">
      <c r="B210" s="91"/>
      <c r="C210" s="139" t="s">
        <v>400</v>
      </c>
      <c r="D210" s="122" t="s">
        <v>76</v>
      </c>
      <c r="E210" s="108"/>
      <c r="F210" s="108"/>
      <c r="G210" s="22"/>
      <c r="H210" s="22"/>
      <c r="I210" s="56"/>
      <c r="J210" s="122" t="s">
        <v>76</v>
      </c>
      <c r="K210" s="108">
        <v>3</v>
      </c>
      <c r="L210" s="108">
        <v>158.02000000000001</v>
      </c>
      <c r="M210" s="22">
        <f t="shared" si="30"/>
        <v>474.06000000000006</v>
      </c>
      <c r="N210" s="22"/>
      <c r="O210" s="56"/>
      <c r="P210" s="122"/>
      <c r="Q210" s="108"/>
      <c r="R210" s="22"/>
      <c r="S210" s="10">
        <f t="shared" si="26"/>
        <v>0</v>
      </c>
      <c r="T210" s="22"/>
      <c r="U210" s="56"/>
    </row>
    <row r="211" spans="2:23" ht="29.25" customHeight="1">
      <c r="B211" s="91"/>
      <c r="C211" s="139" t="s">
        <v>401</v>
      </c>
      <c r="D211" s="122" t="s">
        <v>76</v>
      </c>
      <c r="E211" s="108"/>
      <c r="F211" s="108"/>
      <c r="G211" s="22"/>
      <c r="H211" s="22"/>
      <c r="I211" s="56"/>
      <c r="J211" s="122" t="s">
        <v>76</v>
      </c>
      <c r="K211" s="108">
        <v>3</v>
      </c>
      <c r="L211" s="108">
        <v>62.94</v>
      </c>
      <c r="M211" s="22">
        <f t="shared" si="30"/>
        <v>188.82</v>
      </c>
      <c r="N211" s="22"/>
      <c r="O211" s="56"/>
      <c r="P211" s="122"/>
      <c r="Q211" s="108"/>
      <c r="R211" s="22"/>
      <c r="S211" s="10">
        <f t="shared" si="26"/>
        <v>0</v>
      </c>
      <c r="T211" s="22"/>
      <c r="U211" s="56"/>
    </row>
    <row r="212" spans="2:23" ht="29.25" customHeight="1">
      <c r="B212" s="91"/>
      <c r="C212" s="158" t="s">
        <v>402</v>
      </c>
      <c r="D212" s="73" t="s">
        <v>140</v>
      </c>
      <c r="E212" s="108"/>
      <c r="F212" s="108"/>
      <c r="G212" s="22"/>
      <c r="H212" s="22"/>
      <c r="I212" s="56"/>
      <c r="J212" s="122"/>
      <c r="K212" s="108"/>
      <c r="L212" s="108"/>
      <c r="M212" s="22"/>
      <c r="N212" s="22"/>
      <c r="O212" s="56"/>
      <c r="P212" s="73" t="s">
        <v>140</v>
      </c>
      <c r="Q212" s="130">
        <v>40.000000000000007</v>
      </c>
      <c r="R212" s="130">
        <v>13.41</v>
      </c>
      <c r="S212" s="10">
        <f t="shared" si="26"/>
        <v>536.40000000000009</v>
      </c>
      <c r="T212" s="22"/>
      <c r="U212" s="56"/>
    </row>
    <row r="213" spans="2:23" s="13" customFormat="1">
      <c r="B213" s="67" t="s">
        <v>403</v>
      </c>
      <c r="C213" s="153" t="s">
        <v>404</v>
      </c>
      <c r="D213" s="75"/>
      <c r="E213" s="16"/>
      <c r="F213" s="21"/>
      <c r="G213" s="21"/>
      <c r="H213" s="21">
        <f>+SUM(G214:G217)</f>
        <v>11590.008999999998</v>
      </c>
      <c r="I213" s="54"/>
      <c r="J213" s="53"/>
      <c r="K213" s="16"/>
      <c r="L213" s="21"/>
      <c r="M213" s="21"/>
      <c r="N213" s="21">
        <f>+SUM(M214:M217)</f>
        <v>11393.8015</v>
      </c>
      <c r="O213" s="54"/>
      <c r="P213" s="75"/>
      <c r="Q213" s="16"/>
      <c r="R213" s="21"/>
      <c r="S213" s="16"/>
      <c r="T213" s="21">
        <f>SUM(S214:S217)</f>
        <v>11093.093116</v>
      </c>
      <c r="U213" s="54"/>
    </row>
    <row r="214" spans="2:23" s="13" customFormat="1">
      <c r="B214" s="91" t="s">
        <v>405</v>
      </c>
      <c r="C214" s="156" t="s">
        <v>406</v>
      </c>
      <c r="D214" s="74" t="s">
        <v>32</v>
      </c>
      <c r="E214" s="104">
        <v>208.91</v>
      </c>
      <c r="F214" s="104">
        <v>18.399999999999999</v>
      </c>
      <c r="G214" s="20">
        <f>+(F214*E214)</f>
        <v>3843.9439999999995</v>
      </c>
      <c r="H214" s="20"/>
      <c r="I214" s="52"/>
      <c r="J214" s="120" t="s">
        <v>32</v>
      </c>
      <c r="K214" s="104">
        <v>93.52</v>
      </c>
      <c r="L214" s="104">
        <v>18.64</v>
      </c>
      <c r="M214" s="22">
        <f t="shared" si="30"/>
        <v>1743.2128</v>
      </c>
      <c r="N214" s="20"/>
      <c r="O214" s="52"/>
      <c r="P214" s="74" t="s">
        <v>32</v>
      </c>
      <c r="Q214" s="129">
        <v>172.97720000000001</v>
      </c>
      <c r="R214" s="129">
        <v>16.03</v>
      </c>
      <c r="S214" s="10">
        <f t="shared" si="26"/>
        <v>2772.8245160000006</v>
      </c>
      <c r="T214" s="20"/>
      <c r="U214" s="52"/>
    </row>
    <row r="215" spans="2:23" s="13" customFormat="1">
      <c r="B215" s="91" t="s">
        <v>407</v>
      </c>
      <c r="C215" s="156" t="s">
        <v>408</v>
      </c>
      <c r="D215" s="74" t="s">
        <v>32</v>
      </c>
      <c r="E215" s="104">
        <v>248.03</v>
      </c>
      <c r="F215" s="104">
        <v>16.7</v>
      </c>
      <c r="G215" s="20">
        <f t="shared" ref="G215:G217" si="31">+F215*E215</f>
        <v>4142.1009999999997</v>
      </c>
      <c r="H215" s="20"/>
      <c r="I215" s="52"/>
      <c r="J215" s="120" t="s">
        <v>32</v>
      </c>
      <c r="K215" s="104">
        <v>250.01</v>
      </c>
      <c r="L215" s="104">
        <v>17.510000000000002</v>
      </c>
      <c r="M215" s="22">
        <f t="shared" si="30"/>
        <v>4377.6751000000004</v>
      </c>
      <c r="N215" s="20"/>
      <c r="O215" s="52"/>
      <c r="P215" s="74" t="s">
        <v>32</v>
      </c>
      <c r="Q215" s="129">
        <v>152.11799999999997</v>
      </c>
      <c r="R215" s="129">
        <v>16.03</v>
      </c>
      <c r="S215" s="10">
        <f t="shared" si="26"/>
        <v>2438.4515399999996</v>
      </c>
      <c r="T215" s="20"/>
      <c r="U215" s="52"/>
    </row>
    <row r="216" spans="2:23" s="13" customFormat="1">
      <c r="B216" s="91" t="s">
        <v>409</v>
      </c>
      <c r="C216" s="156" t="s">
        <v>410</v>
      </c>
      <c r="D216" s="74" t="s">
        <v>32</v>
      </c>
      <c r="E216" s="104">
        <v>110</v>
      </c>
      <c r="F216" s="104">
        <v>21.8</v>
      </c>
      <c r="G216" s="20">
        <f t="shared" si="31"/>
        <v>2398</v>
      </c>
      <c r="H216" s="20"/>
      <c r="I216" s="52"/>
      <c r="J216" s="120" t="s">
        <v>32</v>
      </c>
      <c r="K216" s="104">
        <v>234.2</v>
      </c>
      <c r="L216" s="104">
        <v>18.52</v>
      </c>
      <c r="M216" s="22">
        <f t="shared" si="30"/>
        <v>4337.384</v>
      </c>
      <c r="N216" s="20"/>
      <c r="O216" s="52"/>
      <c r="P216" s="74" t="s">
        <v>32</v>
      </c>
      <c r="Q216" s="129">
        <v>314.99</v>
      </c>
      <c r="R216" s="129">
        <v>16.03</v>
      </c>
      <c r="S216" s="10">
        <f t="shared" si="26"/>
        <v>5049.2897000000003</v>
      </c>
      <c r="T216" s="20"/>
      <c r="U216" s="52"/>
    </row>
    <row r="217" spans="2:23" s="13" customFormat="1">
      <c r="B217" s="91" t="s">
        <v>411</v>
      </c>
      <c r="C217" s="156" t="s">
        <v>412</v>
      </c>
      <c r="D217" s="74" t="s">
        <v>32</v>
      </c>
      <c r="E217" s="104">
        <v>50.04</v>
      </c>
      <c r="F217" s="104">
        <v>24.1</v>
      </c>
      <c r="G217" s="20">
        <f t="shared" si="31"/>
        <v>1205.9639999999999</v>
      </c>
      <c r="H217" s="20"/>
      <c r="I217" s="52"/>
      <c r="J217" s="120" t="s">
        <v>32</v>
      </c>
      <c r="K217" s="104">
        <v>51.29</v>
      </c>
      <c r="L217" s="104">
        <v>18.239999999999998</v>
      </c>
      <c r="M217" s="22">
        <f t="shared" si="30"/>
        <v>935.52959999999996</v>
      </c>
      <c r="N217" s="20"/>
      <c r="O217" s="52"/>
      <c r="P217" s="74" t="s">
        <v>32</v>
      </c>
      <c r="Q217" s="129">
        <v>51.264000000000003</v>
      </c>
      <c r="R217" s="129">
        <v>16.240000000000002</v>
      </c>
      <c r="S217" s="10">
        <f t="shared" si="26"/>
        <v>832.52736000000016</v>
      </c>
      <c r="T217" s="20"/>
      <c r="U217" s="52"/>
    </row>
    <row r="218" spans="2:23" s="13" customFormat="1">
      <c r="B218" s="68" t="s">
        <v>413</v>
      </c>
      <c r="C218" s="162" t="s">
        <v>414</v>
      </c>
      <c r="D218" s="81"/>
      <c r="E218" s="16"/>
      <c r="F218" s="21"/>
      <c r="G218" s="21"/>
      <c r="H218" s="21">
        <f>+SUM(G219:G232)</f>
        <v>13269</v>
      </c>
      <c r="I218" s="54"/>
      <c r="J218" s="53"/>
      <c r="K218" s="16"/>
      <c r="L218" s="21"/>
      <c r="M218" s="21"/>
      <c r="N218" s="21">
        <f>SUM(M219:M238)</f>
        <v>16875.906999999999</v>
      </c>
      <c r="O218" s="54"/>
      <c r="P218" s="81"/>
      <c r="Q218" s="16"/>
      <c r="R218" s="21"/>
      <c r="S218" s="16"/>
      <c r="T218" s="21">
        <f>SUM(S219:S239)</f>
        <v>49067.499999999993</v>
      </c>
      <c r="U218" s="54"/>
    </row>
    <row r="219" spans="2:23" s="13" customFormat="1" ht="30">
      <c r="B219" s="91" t="s">
        <v>415</v>
      </c>
      <c r="C219" s="161" t="s">
        <v>416</v>
      </c>
      <c r="D219" s="82" t="s">
        <v>76</v>
      </c>
      <c r="E219" s="11">
        <v>6</v>
      </c>
      <c r="F219" s="20">
        <v>470</v>
      </c>
      <c r="G219" s="20">
        <f>+F219*E219</f>
        <v>2820</v>
      </c>
      <c r="H219" s="20"/>
      <c r="I219" s="52"/>
      <c r="J219" s="51" t="s">
        <v>76</v>
      </c>
      <c r="K219" s="11">
        <v>6</v>
      </c>
      <c r="L219" s="20">
        <v>353.96</v>
      </c>
      <c r="M219" s="20">
        <f>+L219*K219</f>
        <v>2123.7599999999998</v>
      </c>
      <c r="N219" s="20"/>
      <c r="O219" s="52"/>
      <c r="P219" s="82" t="s">
        <v>76</v>
      </c>
      <c r="Q219" s="129">
        <v>6</v>
      </c>
      <c r="R219" s="129">
        <v>339.41</v>
      </c>
      <c r="S219" s="10">
        <f t="shared" si="26"/>
        <v>2036.46</v>
      </c>
      <c r="T219" s="20"/>
      <c r="U219" s="52"/>
    </row>
    <row r="220" spans="2:23" s="13" customFormat="1" ht="30">
      <c r="B220" s="91" t="s">
        <v>417</v>
      </c>
      <c r="C220" s="161" t="s">
        <v>418</v>
      </c>
      <c r="D220" s="82" t="s">
        <v>76</v>
      </c>
      <c r="E220" s="11"/>
      <c r="F220" s="20"/>
      <c r="G220" s="20"/>
      <c r="H220" s="20"/>
      <c r="I220" s="52"/>
      <c r="J220" s="51"/>
      <c r="K220" s="11"/>
      <c r="L220" s="20"/>
      <c r="M220" s="20"/>
      <c r="N220" s="20"/>
      <c r="O220" s="52"/>
      <c r="P220" s="82" t="s">
        <v>76</v>
      </c>
      <c r="Q220" s="129">
        <v>2</v>
      </c>
      <c r="R220" s="129">
        <v>506.78000000000009</v>
      </c>
      <c r="S220" s="10">
        <f t="shared" si="26"/>
        <v>1013.5600000000002</v>
      </c>
      <c r="T220" s="20"/>
      <c r="U220" s="52"/>
    </row>
    <row r="221" spans="2:23" s="13" customFormat="1" ht="30">
      <c r="B221" s="91" t="s">
        <v>419</v>
      </c>
      <c r="C221" s="161" t="s">
        <v>420</v>
      </c>
      <c r="D221" s="82" t="s">
        <v>76</v>
      </c>
      <c r="E221" s="11"/>
      <c r="F221" s="20"/>
      <c r="G221" s="20"/>
      <c r="H221" s="20"/>
      <c r="I221" s="52"/>
      <c r="J221" s="51"/>
      <c r="K221" s="11"/>
      <c r="L221" s="20"/>
      <c r="M221" s="20"/>
      <c r="N221" s="20"/>
      <c r="O221" s="52"/>
      <c r="P221" s="82" t="s">
        <v>76</v>
      </c>
      <c r="Q221" s="129">
        <v>2</v>
      </c>
      <c r="R221" s="129">
        <v>239.23000000000002</v>
      </c>
      <c r="S221" s="10">
        <f t="shared" si="26"/>
        <v>478.46000000000004</v>
      </c>
      <c r="T221" s="20"/>
      <c r="U221" s="52"/>
    </row>
    <row r="222" spans="2:23" s="13" customFormat="1" ht="34.5" customHeight="1">
      <c r="B222" s="91" t="s">
        <v>421</v>
      </c>
      <c r="C222" s="161" t="s">
        <v>422</v>
      </c>
      <c r="D222" s="82" t="s">
        <v>76</v>
      </c>
      <c r="E222" s="11"/>
      <c r="F222" s="20"/>
      <c r="G222" s="20"/>
      <c r="H222" s="20"/>
      <c r="I222" s="52"/>
      <c r="J222" s="51"/>
      <c r="K222" s="11"/>
      <c r="L222" s="20"/>
      <c r="M222" s="20"/>
      <c r="N222" s="20"/>
      <c r="O222" s="52"/>
      <c r="P222" s="82" t="s">
        <v>76</v>
      </c>
      <c r="Q222" s="129">
        <v>3</v>
      </c>
      <c r="R222" s="129">
        <v>455.21</v>
      </c>
      <c r="S222" s="10">
        <f t="shared" si="26"/>
        <v>1365.6299999999999</v>
      </c>
      <c r="T222" s="20"/>
      <c r="U222" s="52"/>
    </row>
    <row r="223" spans="2:23" s="13" customFormat="1" ht="30">
      <c r="B223" s="91" t="s">
        <v>423</v>
      </c>
      <c r="C223" s="161" t="s">
        <v>424</v>
      </c>
      <c r="D223" s="82" t="s">
        <v>76</v>
      </c>
      <c r="E223" s="11">
        <v>9</v>
      </c>
      <c r="F223" s="104">
        <v>550</v>
      </c>
      <c r="G223" s="20">
        <f>+F223*E223</f>
        <v>4950</v>
      </c>
      <c r="H223" s="20"/>
      <c r="I223" s="52"/>
      <c r="J223" s="51" t="s">
        <v>76</v>
      </c>
      <c r="K223" s="11">
        <v>9</v>
      </c>
      <c r="L223" s="20">
        <v>1150.8900000000001</v>
      </c>
      <c r="M223" s="20">
        <f>+L223*K223</f>
        <v>10358.01</v>
      </c>
      <c r="N223" s="20"/>
      <c r="O223" s="52"/>
      <c r="P223" s="82" t="s">
        <v>76</v>
      </c>
      <c r="Q223" s="129">
        <v>9</v>
      </c>
      <c r="R223" s="235">
        <v>3345.92</v>
      </c>
      <c r="S223" s="218">
        <f t="shared" si="26"/>
        <v>30113.279999999999</v>
      </c>
      <c r="T223" s="226" t="s">
        <v>63</v>
      </c>
      <c r="U223" s="52"/>
      <c r="W223" s="13" t="s">
        <v>425</v>
      </c>
    </row>
    <row r="224" spans="2:23" s="13" customFormat="1" ht="30">
      <c r="B224" s="91" t="s">
        <v>426</v>
      </c>
      <c r="C224" s="161" t="s">
        <v>427</v>
      </c>
      <c r="D224" s="82" t="s">
        <v>76</v>
      </c>
      <c r="E224" s="11">
        <v>3</v>
      </c>
      <c r="F224" s="104">
        <v>380</v>
      </c>
      <c r="G224" s="20">
        <f>+F224*E224</f>
        <v>1140</v>
      </c>
      <c r="H224" s="20"/>
      <c r="I224" s="52"/>
      <c r="J224" s="51" t="s">
        <v>76</v>
      </c>
      <c r="K224" s="11">
        <v>3</v>
      </c>
      <c r="L224" s="20">
        <v>244.78</v>
      </c>
      <c r="M224" s="20">
        <f>+L224*K224</f>
        <v>734.34</v>
      </c>
      <c r="N224" s="20"/>
      <c r="O224" s="52"/>
      <c r="P224" s="82" t="s">
        <v>76</v>
      </c>
      <c r="Q224" s="129">
        <v>3</v>
      </c>
      <c r="R224" s="129">
        <v>291.38</v>
      </c>
      <c r="S224" s="10">
        <f t="shared" si="26"/>
        <v>874.14</v>
      </c>
      <c r="T224" s="20"/>
      <c r="U224" s="52"/>
    </row>
    <row r="225" spans="2:21" s="13" customFormat="1">
      <c r="B225" s="91" t="s">
        <v>428</v>
      </c>
      <c r="C225" s="163" t="s">
        <v>429</v>
      </c>
      <c r="D225" s="82" t="s">
        <v>76</v>
      </c>
      <c r="E225" s="11"/>
      <c r="F225" s="22"/>
      <c r="G225" s="22"/>
      <c r="H225" s="22"/>
      <c r="I225" s="56"/>
      <c r="J225" s="55" t="s">
        <v>76</v>
      </c>
      <c r="K225" s="11">
        <v>6</v>
      </c>
      <c r="L225" s="22">
        <v>73.62</v>
      </c>
      <c r="M225" s="22">
        <f>+L225*K225</f>
        <v>441.72</v>
      </c>
      <c r="N225" s="22"/>
      <c r="O225" s="56"/>
      <c r="P225" s="82" t="s">
        <v>76</v>
      </c>
      <c r="Q225" s="130">
        <v>8</v>
      </c>
      <c r="R225" s="130">
        <v>273.20000000000005</v>
      </c>
      <c r="S225" s="10">
        <f t="shared" si="26"/>
        <v>2185.6000000000004</v>
      </c>
      <c r="T225" s="22"/>
      <c r="U225" s="56"/>
    </row>
    <row r="226" spans="2:21" s="13" customFormat="1">
      <c r="B226" s="91" t="s">
        <v>430</v>
      </c>
      <c r="C226" s="163" t="s">
        <v>431</v>
      </c>
      <c r="D226" s="82" t="s">
        <v>76</v>
      </c>
      <c r="E226" s="11"/>
      <c r="F226" s="22"/>
      <c r="G226" s="22"/>
      <c r="H226" s="22"/>
      <c r="I226" s="56"/>
      <c r="J226" s="55" t="s">
        <v>76</v>
      </c>
      <c r="K226" s="11">
        <v>3</v>
      </c>
      <c r="L226" s="22">
        <v>191.55</v>
      </c>
      <c r="M226" s="22">
        <f>+L226*K226</f>
        <v>574.65000000000009</v>
      </c>
      <c r="N226" s="22"/>
      <c r="O226" s="56"/>
      <c r="P226" s="82" t="s">
        <v>76</v>
      </c>
      <c r="Q226" s="130">
        <v>4</v>
      </c>
      <c r="R226" s="130">
        <v>218.14</v>
      </c>
      <c r="S226" s="10">
        <f t="shared" si="26"/>
        <v>872.56</v>
      </c>
      <c r="T226" s="22"/>
      <c r="U226" s="56"/>
    </row>
    <row r="227" spans="2:21" s="13" customFormat="1">
      <c r="B227" s="91" t="s">
        <v>432</v>
      </c>
      <c r="C227" s="163" t="s">
        <v>433</v>
      </c>
      <c r="D227" s="82" t="s">
        <v>76</v>
      </c>
      <c r="E227" s="11"/>
      <c r="F227" s="22"/>
      <c r="G227" s="22"/>
      <c r="H227" s="22"/>
      <c r="I227" s="56"/>
      <c r="J227" s="55"/>
      <c r="K227" s="11"/>
      <c r="L227" s="22"/>
      <c r="M227" s="22"/>
      <c r="N227" s="22"/>
      <c r="O227" s="56"/>
      <c r="P227" s="82" t="s">
        <v>76</v>
      </c>
      <c r="Q227" s="130">
        <v>1</v>
      </c>
      <c r="R227" s="130">
        <v>166.21</v>
      </c>
      <c r="S227" s="10">
        <f t="shared" si="26"/>
        <v>166.21</v>
      </c>
      <c r="T227" s="22"/>
      <c r="U227" s="56"/>
    </row>
    <row r="228" spans="2:21" s="13" customFormat="1">
      <c r="B228" s="91" t="s">
        <v>434</v>
      </c>
      <c r="C228" s="243" t="s">
        <v>435</v>
      </c>
      <c r="D228" s="82" t="s">
        <v>76</v>
      </c>
      <c r="E228" s="11"/>
      <c r="F228" s="22"/>
      <c r="G228" s="22"/>
      <c r="H228" s="22"/>
      <c r="I228" s="56"/>
      <c r="J228" s="55"/>
      <c r="K228" s="11"/>
      <c r="L228" s="22"/>
      <c r="M228" s="22"/>
      <c r="N228" s="22"/>
      <c r="O228" s="56"/>
      <c r="P228" s="82" t="s">
        <v>76</v>
      </c>
      <c r="Q228" s="130">
        <v>2</v>
      </c>
      <c r="R228" s="130">
        <v>216.82999999999998</v>
      </c>
      <c r="S228" s="218">
        <f t="shared" si="26"/>
        <v>433.65999999999997</v>
      </c>
      <c r="T228" s="225" t="s">
        <v>436</v>
      </c>
      <c r="U228" s="56"/>
    </row>
    <row r="229" spans="2:21" s="13" customFormat="1">
      <c r="B229" s="91" t="s">
        <v>437</v>
      </c>
      <c r="C229" s="163" t="s">
        <v>438</v>
      </c>
      <c r="D229" s="82" t="s">
        <v>76</v>
      </c>
      <c r="E229" s="11"/>
      <c r="F229" s="22"/>
      <c r="G229" s="22"/>
      <c r="H229" s="22"/>
      <c r="I229" s="56"/>
      <c r="J229" s="55"/>
      <c r="K229" s="11"/>
      <c r="L229" s="22"/>
      <c r="M229" s="22"/>
      <c r="N229" s="22"/>
      <c r="O229" s="56"/>
      <c r="P229" s="82"/>
      <c r="Q229" s="11"/>
      <c r="R229" s="22"/>
      <c r="S229" s="10">
        <f t="shared" si="26"/>
        <v>0</v>
      </c>
      <c r="T229" s="22"/>
      <c r="U229" s="56"/>
    </row>
    <row r="230" spans="2:21" s="13" customFormat="1">
      <c r="B230" s="91" t="s">
        <v>439</v>
      </c>
      <c r="C230" s="163" t="s">
        <v>440</v>
      </c>
      <c r="D230" s="82" t="s">
        <v>140</v>
      </c>
      <c r="E230" s="104">
        <v>9.1999999999999993</v>
      </c>
      <c r="F230" s="104">
        <v>420</v>
      </c>
      <c r="G230" s="22">
        <f>F230*E230</f>
        <v>3863.9999999999995</v>
      </c>
      <c r="H230" s="22"/>
      <c r="I230" s="56"/>
      <c r="J230" s="55"/>
      <c r="K230" s="104"/>
      <c r="L230" s="22"/>
      <c r="M230" s="22"/>
      <c r="N230" s="364" t="s">
        <v>441</v>
      </c>
      <c r="O230" s="396"/>
      <c r="P230" s="82" t="s">
        <v>140</v>
      </c>
      <c r="Q230" s="130">
        <v>13.599999999999998</v>
      </c>
      <c r="R230" s="130">
        <v>642.5</v>
      </c>
      <c r="S230" s="218">
        <f t="shared" si="26"/>
        <v>8737.9999999999982</v>
      </c>
      <c r="T230" s="225" t="s">
        <v>442</v>
      </c>
      <c r="U230" s="56"/>
    </row>
    <row r="231" spans="2:21" s="13" customFormat="1">
      <c r="B231" s="91" t="s">
        <v>443</v>
      </c>
      <c r="C231" s="163" t="s">
        <v>444</v>
      </c>
      <c r="D231" s="82" t="s">
        <v>76</v>
      </c>
      <c r="E231" s="104">
        <v>3</v>
      </c>
      <c r="F231" s="104">
        <v>165</v>
      </c>
      <c r="G231" s="22">
        <f>F231*E231</f>
        <v>495</v>
      </c>
      <c r="H231" s="22"/>
      <c r="I231" s="56"/>
      <c r="J231" s="55"/>
      <c r="K231" s="104"/>
      <c r="L231" s="22"/>
      <c r="M231" s="22"/>
      <c r="N231" s="22"/>
      <c r="O231" s="56"/>
      <c r="P231" s="82"/>
      <c r="Q231" s="104"/>
      <c r="R231" s="22"/>
      <c r="S231" s="10">
        <f t="shared" si="26"/>
        <v>0</v>
      </c>
      <c r="T231" s="22"/>
      <c r="U231" s="56"/>
    </row>
    <row r="232" spans="2:21" s="13" customFormat="1">
      <c r="B232" s="91" t="s">
        <v>445</v>
      </c>
      <c r="C232" s="163" t="s">
        <v>446</v>
      </c>
      <c r="D232" s="82" t="s">
        <v>76</v>
      </c>
      <c r="E232" s="11"/>
      <c r="F232" s="22"/>
      <c r="G232" s="22"/>
      <c r="H232" s="22"/>
      <c r="I232" s="56"/>
      <c r="J232" s="55"/>
      <c r="K232" s="11"/>
      <c r="L232" s="22"/>
      <c r="M232" s="22"/>
      <c r="N232" s="22"/>
      <c r="O232" s="56"/>
      <c r="P232" s="82" t="s">
        <v>76</v>
      </c>
      <c r="Q232" s="130">
        <v>1</v>
      </c>
      <c r="R232" s="129">
        <v>79.92</v>
      </c>
      <c r="S232" s="10">
        <f t="shared" ref="S232:S295" si="32">R232*Q232</f>
        <v>79.92</v>
      </c>
      <c r="T232" s="22"/>
      <c r="U232" s="56"/>
    </row>
    <row r="233" spans="2:21" s="13" customFormat="1">
      <c r="B233" s="91"/>
      <c r="C233" s="139" t="s">
        <v>447</v>
      </c>
      <c r="D233" s="123" t="s">
        <v>76</v>
      </c>
      <c r="E233" s="11"/>
      <c r="F233" s="22"/>
      <c r="G233" s="22"/>
      <c r="H233" s="386" t="s">
        <v>448</v>
      </c>
      <c r="I233" s="387"/>
      <c r="J233" s="123" t="s">
        <v>76</v>
      </c>
      <c r="K233" s="104">
        <v>3</v>
      </c>
      <c r="L233" s="104">
        <v>256.23</v>
      </c>
      <c r="M233" s="22">
        <f>+L233*K233</f>
        <v>768.69</v>
      </c>
      <c r="N233" s="22"/>
      <c r="O233" s="56"/>
      <c r="P233" s="82" t="s">
        <v>76</v>
      </c>
      <c r="Q233" s="129">
        <v>3</v>
      </c>
      <c r="R233" s="129">
        <v>179.53</v>
      </c>
      <c r="S233" s="10">
        <f t="shared" si="32"/>
        <v>538.59</v>
      </c>
      <c r="T233" s="386"/>
      <c r="U233" s="387"/>
    </row>
    <row r="234" spans="2:21" s="13" customFormat="1">
      <c r="B234" s="91"/>
      <c r="C234" s="139" t="s">
        <v>449</v>
      </c>
      <c r="D234" s="123" t="s">
        <v>76</v>
      </c>
      <c r="E234" s="11"/>
      <c r="F234" s="22"/>
      <c r="G234" s="22"/>
      <c r="H234" s="397"/>
      <c r="I234" s="398"/>
      <c r="J234" s="123" t="s">
        <v>76</v>
      </c>
      <c r="K234" s="104">
        <v>6</v>
      </c>
      <c r="L234" s="104">
        <v>47.29</v>
      </c>
      <c r="M234" s="22">
        <f t="shared" ref="M234:M237" si="33">+L234*K234</f>
        <v>283.74</v>
      </c>
      <c r="N234" s="22"/>
      <c r="O234" s="56"/>
      <c r="P234" s="82"/>
      <c r="Q234" s="11"/>
      <c r="R234" s="22"/>
      <c r="S234" s="10">
        <f t="shared" si="32"/>
        <v>0</v>
      </c>
      <c r="T234" s="397"/>
      <c r="U234" s="398"/>
    </row>
    <row r="235" spans="2:21" s="13" customFormat="1">
      <c r="B235" s="91"/>
      <c r="C235" s="139" t="s">
        <v>450</v>
      </c>
      <c r="D235" s="123" t="s">
        <v>76</v>
      </c>
      <c r="E235" s="11"/>
      <c r="F235" s="22"/>
      <c r="G235" s="22"/>
      <c r="H235" s="397"/>
      <c r="I235" s="398"/>
      <c r="J235" s="123" t="s">
        <v>76</v>
      </c>
      <c r="K235" s="104">
        <v>6</v>
      </c>
      <c r="L235" s="104">
        <v>30.34</v>
      </c>
      <c r="M235" s="22">
        <f t="shared" si="33"/>
        <v>182.04</v>
      </c>
      <c r="N235" s="22"/>
      <c r="O235" s="56"/>
      <c r="P235" s="82"/>
      <c r="Q235" s="11"/>
      <c r="R235" s="22"/>
      <c r="S235" s="10">
        <f t="shared" si="32"/>
        <v>0</v>
      </c>
      <c r="T235" s="397"/>
      <c r="U235" s="398"/>
    </row>
    <row r="236" spans="2:21" s="13" customFormat="1">
      <c r="B236" s="91"/>
      <c r="C236" s="139" t="s">
        <v>451</v>
      </c>
      <c r="D236" s="123" t="s">
        <v>76</v>
      </c>
      <c r="E236" s="11"/>
      <c r="F236" s="22"/>
      <c r="G236" s="22"/>
      <c r="H236" s="397"/>
      <c r="I236" s="398"/>
      <c r="J236" s="123" t="s">
        <v>76</v>
      </c>
      <c r="K236" s="104">
        <v>3</v>
      </c>
      <c r="L236" s="104">
        <v>31.19</v>
      </c>
      <c r="M236" s="22">
        <f t="shared" si="33"/>
        <v>93.570000000000007</v>
      </c>
      <c r="N236" s="22"/>
      <c r="O236" s="56"/>
      <c r="P236" s="82"/>
      <c r="Q236" s="11"/>
      <c r="R236" s="22"/>
      <c r="S236" s="10">
        <f t="shared" si="32"/>
        <v>0</v>
      </c>
      <c r="T236" s="397"/>
      <c r="U236" s="398"/>
    </row>
    <row r="237" spans="2:21" s="13" customFormat="1">
      <c r="B237" s="91"/>
      <c r="C237" s="139" t="s">
        <v>452</v>
      </c>
      <c r="D237" s="123" t="s">
        <v>76</v>
      </c>
      <c r="E237" s="11"/>
      <c r="F237" s="22"/>
      <c r="G237" s="22"/>
      <c r="H237" s="397"/>
      <c r="I237" s="398"/>
      <c r="J237" s="123" t="s">
        <v>76</v>
      </c>
      <c r="K237" s="104">
        <v>1</v>
      </c>
      <c r="L237" s="104">
        <v>34.590000000000003</v>
      </c>
      <c r="M237" s="22">
        <f t="shared" si="33"/>
        <v>34.590000000000003</v>
      </c>
      <c r="N237" s="22"/>
      <c r="O237" s="56"/>
      <c r="P237" s="82"/>
      <c r="Q237" s="11"/>
      <c r="R237" s="22"/>
      <c r="S237" s="10">
        <f t="shared" si="32"/>
        <v>0</v>
      </c>
      <c r="T237" s="397"/>
      <c r="U237" s="398"/>
    </row>
    <row r="238" spans="2:21" s="13" customFormat="1">
      <c r="B238" s="91"/>
      <c r="C238" s="139" t="s">
        <v>453</v>
      </c>
      <c r="D238" s="123" t="s">
        <v>140</v>
      </c>
      <c r="E238" s="11"/>
      <c r="F238" s="22"/>
      <c r="G238" s="22"/>
      <c r="H238" s="388"/>
      <c r="I238" s="389"/>
      <c r="J238" s="123" t="s">
        <v>140</v>
      </c>
      <c r="K238" s="104">
        <v>22.9</v>
      </c>
      <c r="L238" s="104">
        <v>55.93</v>
      </c>
      <c r="M238" s="22">
        <f>+L238*K238</f>
        <v>1280.797</v>
      </c>
      <c r="N238" s="22"/>
      <c r="O238" s="56"/>
      <c r="P238" s="82"/>
      <c r="Q238" s="11"/>
      <c r="R238" s="22"/>
      <c r="S238" s="10">
        <f t="shared" si="32"/>
        <v>0</v>
      </c>
      <c r="T238" s="388"/>
      <c r="U238" s="389"/>
    </row>
    <row r="239" spans="2:21" s="13" customFormat="1" ht="33" customHeight="1">
      <c r="B239" s="91"/>
      <c r="C239" s="161" t="s">
        <v>454</v>
      </c>
      <c r="D239" s="82" t="s">
        <v>76</v>
      </c>
      <c r="E239" s="11"/>
      <c r="F239" s="22"/>
      <c r="G239" s="22"/>
      <c r="H239" s="22"/>
      <c r="I239" s="56"/>
      <c r="J239" s="123"/>
      <c r="K239" s="104"/>
      <c r="L239" s="104"/>
      <c r="M239" s="22"/>
      <c r="N239" s="364"/>
      <c r="O239" s="365"/>
      <c r="P239" s="82" t="s">
        <v>76</v>
      </c>
      <c r="Q239" s="129">
        <v>1</v>
      </c>
      <c r="R239" s="129">
        <v>171.43</v>
      </c>
      <c r="S239" s="10">
        <f t="shared" si="32"/>
        <v>171.43</v>
      </c>
      <c r="T239" s="364" t="s">
        <v>455</v>
      </c>
      <c r="U239" s="365"/>
    </row>
    <row r="240" spans="2:21" s="13" customFormat="1" ht="20.25" customHeight="1">
      <c r="B240" s="195"/>
      <c r="C240" s="162" t="s">
        <v>456</v>
      </c>
      <c r="D240" s="81"/>
      <c r="E240" s="16"/>
      <c r="F240" s="21"/>
      <c r="G240" s="21"/>
      <c r="H240" s="21"/>
      <c r="I240" s="54"/>
      <c r="J240" s="190"/>
      <c r="K240" s="149"/>
      <c r="L240" s="149"/>
      <c r="M240" s="21"/>
      <c r="N240" s="21"/>
      <c r="O240" s="54"/>
      <c r="P240" s="81"/>
      <c r="Q240" s="23"/>
      <c r="R240" s="23"/>
      <c r="S240" s="16"/>
      <c r="T240" s="21">
        <f>SUM(S241:S243)</f>
        <v>45269.727792000012</v>
      </c>
      <c r="U240" s="54"/>
    </row>
    <row r="241" spans="2:21" s="13" customFormat="1" ht="20.25" customHeight="1">
      <c r="B241" s="91"/>
      <c r="C241" s="161" t="s">
        <v>457</v>
      </c>
      <c r="D241" s="82" t="s">
        <v>32</v>
      </c>
      <c r="E241" s="11"/>
      <c r="F241" s="22"/>
      <c r="G241" s="22"/>
      <c r="H241" s="386" t="s">
        <v>458</v>
      </c>
      <c r="I241" s="387"/>
      <c r="J241" s="123"/>
      <c r="K241" s="104"/>
      <c r="L241" s="104"/>
      <c r="M241" s="22"/>
      <c r="N241" s="386" t="s">
        <v>459</v>
      </c>
      <c r="O241" s="399"/>
      <c r="P241" s="82" t="s">
        <v>32</v>
      </c>
      <c r="Q241" s="129">
        <v>135.06</v>
      </c>
      <c r="R241" s="129">
        <v>53.360000000000007</v>
      </c>
      <c r="S241" s="218">
        <f t="shared" si="32"/>
        <v>7206.8016000000007</v>
      </c>
      <c r="T241" s="22"/>
      <c r="U241" s="56"/>
    </row>
    <row r="242" spans="2:21" s="13" customFormat="1" ht="20.25" customHeight="1">
      <c r="B242" s="91"/>
      <c r="C242" s="161" t="s">
        <v>460</v>
      </c>
      <c r="D242" s="82" t="s">
        <v>32</v>
      </c>
      <c r="E242" s="11"/>
      <c r="F242" s="22"/>
      <c r="G242" s="22"/>
      <c r="H242" s="397"/>
      <c r="I242" s="398"/>
      <c r="J242" s="123"/>
      <c r="K242" s="104"/>
      <c r="L242" s="104"/>
      <c r="M242" s="22"/>
      <c r="N242" s="400"/>
      <c r="O242" s="401"/>
      <c r="P242" s="82" t="s">
        <v>32</v>
      </c>
      <c r="Q242" s="129">
        <v>150.58920000000003</v>
      </c>
      <c r="R242" s="129">
        <v>240.65000000000003</v>
      </c>
      <c r="S242" s="218">
        <f t="shared" si="32"/>
        <v>36239.290980000012</v>
      </c>
      <c r="T242" s="364" t="s">
        <v>270</v>
      </c>
      <c r="U242" s="365"/>
    </row>
    <row r="243" spans="2:21" s="13" customFormat="1" ht="20.25" customHeight="1">
      <c r="B243" s="91"/>
      <c r="C243" s="231" t="s">
        <v>461</v>
      </c>
      <c r="D243" s="82" t="s">
        <v>32</v>
      </c>
      <c r="E243" s="11"/>
      <c r="F243" s="22"/>
      <c r="G243" s="22"/>
      <c r="H243" s="388"/>
      <c r="I243" s="389"/>
      <c r="J243" s="123"/>
      <c r="K243" s="104"/>
      <c r="L243" s="104"/>
      <c r="M243" s="22"/>
      <c r="N243" s="402"/>
      <c r="O243" s="403"/>
      <c r="P243" s="82" t="s">
        <v>32</v>
      </c>
      <c r="Q243" s="129">
        <v>150.58920000000003</v>
      </c>
      <c r="R243" s="129">
        <v>12.110000000000001</v>
      </c>
      <c r="S243" s="218">
        <f t="shared" si="32"/>
        <v>1823.6352120000006</v>
      </c>
      <c r="T243" s="404" t="s">
        <v>270</v>
      </c>
      <c r="U243" s="396"/>
    </row>
    <row r="244" spans="2:21">
      <c r="B244" s="89" t="s">
        <v>462</v>
      </c>
      <c r="C244" s="138" t="s">
        <v>463</v>
      </c>
      <c r="D244" s="48"/>
      <c r="E244" s="17"/>
      <c r="F244" s="24"/>
      <c r="G244" s="24"/>
      <c r="H244" s="24"/>
      <c r="I244" s="58">
        <f>+H245+H280</f>
        <v>35989.553799999994</v>
      </c>
      <c r="J244" s="57"/>
      <c r="K244" s="17"/>
      <c r="L244" s="24"/>
      <c r="M244" s="24"/>
      <c r="N244" s="24"/>
      <c r="O244" s="58">
        <f>+N245+N280+N320</f>
        <v>55053.148300000001</v>
      </c>
      <c r="P244" s="48"/>
      <c r="Q244" s="17"/>
      <c r="R244" s="24"/>
      <c r="S244" s="17"/>
      <c r="T244" s="24"/>
      <c r="U244" s="58">
        <f>+T246+T280+T320</f>
        <v>39512.209000000003</v>
      </c>
    </row>
    <row r="245" spans="2:21">
      <c r="B245" s="69" t="s">
        <v>464</v>
      </c>
      <c r="C245" s="164" t="s">
        <v>465</v>
      </c>
      <c r="D245" s="83"/>
      <c r="E245" s="16"/>
      <c r="F245" s="21"/>
      <c r="G245" s="21"/>
      <c r="H245" s="21">
        <f>SUM(G247:G279)</f>
        <v>9368.2619999999988</v>
      </c>
      <c r="I245" s="54"/>
      <c r="J245" s="53"/>
      <c r="K245" s="16"/>
      <c r="L245" s="21"/>
      <c r="M245" s="21"/>
      <c r="N245" s="21">
        <f>SUM(M247:M279)</f>
        <v>9387.0457999999999</v>
      </c>
      <c r="O245" s="54"/>
      <c r="P245" s="83"/>
      <c r="Q245" s="16"/>
      <c r="R245" s="21"/>
      <c r="S245" s="16"/>
      <c r="T245" s="21"/>
      <c r="U245" s="54"/>
    </row>
    <row r="246" spans="2:21">
      <c r="B246" s="70" t="s">
        <v>466</v>
      </c>
      <c r="C246" s="165" t="s">
        <v>467</v>
      </c>
      <c r="D246" s="59"/>
      <c r="E246" s="11"/>
      <c r="F246" s="25"/>
      <c r="G246" s="25"/>
      <c r="H246" s="25"/>
      <c r="I246" s="60"/>
      <c r="J246" s="59"/>
      <c r="K246" s="11"/>
      <c r="L246" s="25"/>
      <c r="M246" s="25"/>
      <c r="N246" s="25"/>
      <c r="O246" s="60"/>
      <c r="P246" s="59"/>
      <c r="Q246" s="11"/>
      <c r="R246" s="25"/>
      <c r="S246" s="10"/>
      <c r="T246" s="189">
        <f>SUM(S247:S279)</f>
        <v>7033.06</v>
      </c>
      <c r="U246" s="60"/>
    </row>
    <row r="247" spans="2:21">
      <c r="B247" s="88" t="s">
        <v>468</v>
      </c>
      <c r="C247" s="166" t="s">
        <v>469</v>
      </c>
      <c r="D247" s="84" t="s">
        <v>470</v>
      </c>
      <c r="E247" s="104">
        <v>21</v>
      </c>
      <c r="F247" s="104">
        <v>103.27</v>
      </c>
      <c r="G247" s="22">
        <f>F247*E247</f>
        <v>2168.67</v>
      </c>
      <c r="H247" s="22"/>
      <c r="I247" s="56"/>
      <c r="J247" s="55" t="s">
        <v>470</v>
      </c>
      <c r="K247" s="104">
        <v>19</v>
      </c>
      <c r="L247" s="22">
        <v>92.02</v>
      </c>
      <c r="M247" s="22">
        <f>+L247*K247</f>
        <v>1748.3799999999999</v>
      </c>
      <c r="N247" s="22"/>
      <c r="O247" s="56"/>
      <c r="P247" s="84" t="s">
        <v>470</v>
      </c>
      <c r="Q247" s="130">
        <v>23</v>
      </c>
      <c r="R247" s="130">
        <v>53.52</v>
      </c>
      <c r="S247" s="10">
        <f t="shared" si="32"/>
        <v>1230.96</v>
      </c>
      <c r="T247" s="22"/>
      <c r="U247" s="56"/>
    </row>
    <row r="248" spans="2:21">
      <c r="B248" s="88"/>
      <c r="C248" s="166" t="s">
        <v>471</v>
      </c>
      <c r="D248" s="84" t="s">
        <v>470</v>
      </c>
      <c r="E248" s="104"/>
      <c r="F248" s="104"/>
      <c r="G248" s="22"/>
      <c r="H248" s="22"/>
      <c r="I248" s="56"/>
      <c r="J248" s="55" t="s">
        <v>470</v>
      </c>
      <c r="K248" s="104">
        <v>3</v>
      </c>
      <c r="L248" s="22">
        <v>102.72</v>
      </c>
      <c r="M248" s="22">
        <f>+L248*K248</f>
        <v>308.15999999999997</v>
      </c>
      <c r="N248" s="22"/>
      <c r="O248" s="56"/>
      <c r="P248" s="84" t="s">
        <v>470</v>
      </c>
      <c r="Q248" s="130">
        <v>4</v>
      </c>
      <c r="R248" s="130">
        <v>66.02</v>
      </c>
      <c r="S248" s="10">
        <f t="shared" si="32"/>
        <v>264.08</v>
      </c>
      <c r="T248" s="22"/>
      <c r="U248" s="56"/>
    </row>
    <row r="249" spans="2:21">
      <c r="B249" s="88"/>
      <c r="C249" s="167" t="s">
        <v>472</v>
      </c>
      <c r="D249" s="84" t="s">
        <v>470</v>
      </c>
      <c r="E249" s="104"/>
      <c r="F249" s="104"/>
      <c r="G249" s="22"/>
      <c r="H249" s="22"/>
      <c r="I249" s="56"/>
      <c r="J249" s="55"/>
      <c r="K249" s="104"/>
      <c r="L249" s="22"/>
      <c r="M249" s="22"/>
      <c r="N249" s="22"/>
      <c r="O249" s="56"/>
      <c r="P249" s="84" t="s">
        <v>470</v>
      </c>
      <c r="Q249" s="130">
        <v>1</v>
      </c>
      <c r="R249" s="130">
        <v>81.66</v>
      </c>
      <c r="S249" s="10">
        <f t="shared" si="32"/>
        <v>81.66</v>
      </c>
      <c r="T249" s="22"/>
      <c r="U249" s="56"/>
    </row>
    <row r="250" spans="2:21">
      <c r="B250" s="70" t="s">
        <v>473</v>
      </c>
      <c r="C250" s="165" t="s">
        <v>474</v>
      </c>
      <c r="D250" s="85"/>
      <c r="E250" s="107"/>
      <c r="F250" s="107"/>
      <c r="G250" s="22">
        <f t="shared" ref="G250:G360" si="34">F250*E250</f>
        <v>0</v>
      </c>
      <c r="H250" s="20"/>
      <c r="I250" s="52"/>
      <c r="J250" s="51"/>
      <c r="K250" s="107"/>
      <c r="L250" s="20"/>
      <c r="M250" s="20"/>
      <c r="N250" s="20"/>
      <c r="O250" s="52"/>
      <c r="P250" s="85"/>
      <c r="Q250" s="107"/>
      <c r="R250" s="20"/>
      <c r="S250" s="10">
        <f t="shared" si="32"/>
        <v>0</v>
      </c>
      <c r="T250" s="20"/>
      <c r="U250" s="52"/>
    </row>
    <row r="251" spans="2:21">
      <c r="B251" s="88" t="s">
        <v>475</v>
      </c>
      <c r="C251" s="167" t="s">
        <v>476</v>
      </c>
      <c r="D251" s="85" t="s">
        <v>140</v>
      </c>
      <c r="E251" s="104">
        <v>34.119999999999997</v>
      </c>
      <c r="F251" s="104">
        <v>19.8</v>
      </c>
      <c r="G251" s="22">
        <f t="shared" si="34"/>
        <v>675.57600000000002</v>
      </c>
      <c r="H251" s="20"/>
      <c r="I251" s="52"/>
      <c r="J251" s="120" t="s">
        <v>140</v>
      </c>
      <c r="K251" s="104">
        <v>10.199999999999999</v>
      </c>
      <c r="L251" s="104">
        <v>32.1</v>
      </c>
      <c r="M251" s="20">
        <f>+L251*K251</f>
        <v>327.42</v>
      </c>
      <c r="N251" s="20"/>
      <c r="O251" s="52"/>
      <c r="P251" s="85" t="s">
        <v>140</v>
      </c>
      <c r="Q251" s="129">
        <v>10</v>
      </c>
      <c r="R251" s="129">
        <v>14.61</v>
      </c>
      <c r="S251" s="10">
        <f t="shared" si="32"/>
        <v>146.1</v>
      </c>
      <c r="T251" s="20"/>
      <c r="U251" s="52"/>
    </row>
    <row r="252" spans="2:21">
      <c r="B252" s="88" t="s">
        <v>477</v>
      </c>
      <c r="C252" s="167" t="s">
        <v>478</v>
      </c>
      <c r="D252" s="85" t="s">
        <v>140</v>
      </c>
      <c r="E252" s="104">
        <v>20</v>
      </c>
      <c r="F252" s="104">
        <v>17.399999999999999</v>
      </c>
      <c r="G252" s="22">
        <f>F252*E252</f>
        <v>348</v>
      </c>
      <c r="H252" s="20"/>
      <c r="I252" s="52"/>
      <c r="J252" s="120" t="s">
        <v>140</v>
      </c>
      <c r="K252" s="104">
        <v>20.49</v>
      </c>
      <c r="L252" s="104">
        <v>26.75</v>
      </c>
      <c r="M252" s="20">
        <f t="shared" ref="M252:M255" si="35">+L252*K252</f>
        <v>548.10749999999996</v>
      </c>
      <c r="N252" s="20"/>
      <c r="O252" s="52"/>
      <c r="P252" s="85" t="s">
        <v>140</v>
      </c>
      <c r="Q252" s="129">
        <v>32</v>
      </c>
      <c r="R252" s="129">
        <v>11.71</v>
      </c>
      <c r="S252" s="10">
        <f t="shared" si="32"/>
        <v>374.72</v>
      </c>
      <c r="T252" s="20"/>
      <c r="U252" s="52"/>
    </row>
    <row r="253" spans="2:21">
      <c r="B253" s="88" t="s">
        <v>479</v>
      </c>
      <c r="C253" s="167" t="s">
        <v>480</v>
      </c>
      <c r="D253" s="85" t="s">
        <v>140</v>
      </c>
      <c r="E253" s="104">
        <v>22.68</v>
      </c>
      <c r="F253" s="104">
        <v>14.2</v>
      </c>
      <c r="G253" s="22">
        <f t="shared" si="34"/>
        <v>322.05599999999998</v>
      </c>
      <c r="H253" s="20"/>
      <c r="I253" s="52"/>
      <c r="J253" s="120" t="s">
        <v>140</v>
      </c>
      <c r="K253" s="104">
        <v>24.93</v>
      </c>
      <c r="L253" s="104">
        <v>24.61</v>
      </c>
      <c r="M253" s="20">
        <f t="shared" si="35"/>
        <v>613.52729999999997</v>
      </c>
      <c r="N253" s="20"/>
      <c r="O253" s="52"/>
      <c r="P253" s="85" t="s">
        <v>140</v>
      </c>
      <c r="Q253" s="129">
        <v>50</v>
      </c>
      <c r="R253" s="129">
        <v>11.23</v>
      </c>
      <c r="S253" s="10">
        <f t="shared" si="32"/>
        <v>561.5</v>
      </c>
      <c r="T253" s="20"/>
      <c r="U253" s="52"/>
    </row>
    <row r="254" spans="2:21">
      <c r="B254" s="88"/>
      <c r="C254" s="139" t="s">
        <v>481</v>
      </c>
      <c r="D254" s="120" t="s">
        <v>140</v>
      </c>
      <c r="E254" s="104"/>
      <c r="F254" s="104"/>
      <c r="G254" s="22"/>
      <c r="H254" s="20"/>
      <c r="I254" s="52"/>
      <c r="J254" s="120" t="s">
        <v>140</v>
      </c>
      <c r="K254" s="104">
        <v>4.05</v>
      </c>
      <c r="L254" s="104">
        <v>42.8</v>
      </c>
      <c r="M254" s="20">
        <f t="shared" si="35"/>
        <v>173.33999999999997</v>
      </c>
      <c r="N254" s="20"/>
      <c r="O254" s="52"/>
      <c r="P254" s="85" t="s">
        <v>140</v>
      </c>
      <c r="Q254" s="132">
        <v>6</v>
      </c>
      <c r="R254" s="129">
        <v>18.21</v>
      </c>
      <c r="S254" s="10">
        <f t="shared" si="32"/>
        <v>109.26</v>
      </c>
      <c r="T254" s="20"/>
      <c r="U254" s="52"/>
    </row>
    <row r="255" spans="2:21">
      <c r="B255" s="88"/>
      <c r="C255" s="139" t="s">
        <v>482</v>
      </c>
      <c r="D255" s="120" t="s">
        <v>140</v>
      </c>
      <c r="E255" s="104"/>
      <c r="F255" s="104"/>
      <c r="G255" s="22"/>
      <c r="H255" s="20"/>
      <c r="I255" s="52"/>
      <c r="J255" s="120" t="s">
        <v>140</v>
      </c>
      <c r="K255" s="104">
        <v>19.850000000000001</v>
      </c>
      <c r="L255" s="104">
        <v>40.659999999999997</v>
      </c>
      <c r="M255" s="20">
        <f t="shared" si="35"/>
        <v>807.101</v>
      </c>
      <c r="N255" s="20"/>
      <c r="O255" s="52"/>
      <c r="P255" s="85" t="s">
        <v>140</v>
      </c>
      <c r="Q255" s="132">
        <v>24</v>
      </c>
      <c r="R255" s="129">
        <v>17.12</v>
      </c>
      <c r="S255" s="10">
        <f t="shared" si="32"/>
        <v>410.88</v>
      </c>
      <c r="T255" s="20"/>
      <c r="U255" s="52"/>
    </row>
    <row r="256" spans="2:21">
      <c r="B256" s="70" t="s">
        <v>483</v>
      </c>
      <c r="C256" s="165" t="s">
        <v>484</v>
      </c>
      <c r="D256" s="85"/>
      <c r="E256" s="107"/>
      <c r="F256" s="107"/>
      <c r="G256" s="22">
        <f t="shared" si="34"/>
        <v>0</v>
      </c>
      <c r="H256" s="20"/>
      <c r="I256" s="52"/>
      <c r="J256" s="51"/>
      <c r="K256" s="107"/>
      <c r="L256" s="20"/>
      <c r="M256" s="20"/>
      <c r="N256" s="20"/>
      <c r="O256" s="52"/>
      <c r="P256" s="85"/>
      <c r="Q256" s="107"/>
      <c r="R256" s="20"/>
      <c r="S256" s="10">
        <f t="shared" si="32"/>
        <v>0</v>
      </c>
      <c r="T256" s="20"/>
      <c r="U256" s="52"/>
    </row>
    <row r="257" spans="2:21">
      <c r="B257" s="88" t="s">
        <v>485</v>
      </c>
      <c r="C257" s="167" t="s">
        <v>486</v>
      </c>
      <c r="D257" s="85" t="s">
        <v>76</v>
      </c>
      <c r="E257" s="104">
        <v>2</v>
      </c>
      <c r="F257" s="104">
        <v>15.82</v>
      </c>
      <c r="G257" s="22">
        <f t="shared" si="34"/>
        <v>31.64</v>
      </c>
      <c r="H257" s="20"/>
      <c r="I257" s="52"/>
      <c r="J257" s="51"/>
      <c r="K257" s="104"/>
      <c r="L257" s="20"/>
      <c r="M257" s="20"/>
      <c r="N257" s="20"/>
      <c r="O257" s="52"/>
      <c r="P257" s="85" t="s">
        <v>76</v>
      </c>
      <c r="Q257" s="129">
        <v>1</v>
      </c>
      <c r="R257" s="129">
        <v>6.48</v>
      </c>
      <c r="S257" s="10">
        <f t="shared" si="32"/>
        <v>6.48</v>
      </c>
      <c r="T257" s="20"/>
      <c r="U257" s="52"/>
    </row>
    <row r="258" spans="2:21">
      <c r="B258" s="88" t="s">
        <v>487</v>
      </c>
      <c r="C258" s="167" t="s">
        <v>488</v>
      </c>
      <c r="D258" s="85" t="s">
        <v>76</v>
      </c>
      <c r="E258" s="104">
        <v>12</v>
      </c>
      <c r="F258" s="104">
        <v>15.04</v>
      </c>
      <c r="G258" s="22">
        <f t="shared" si="34"/>
        <v>180.48</v>
      </c>
      <c r="H258" s="20"/>
      <c r="I258" s="52"/>
      <c r="J258" s="51"/>
      <c r="K258" s="104"/>
      <c r="L258" s="20"/>
      <c r="M258" s="20"/>
      <c r="N258" s="20"/>
      <c r="O258" s="52"/>
      <c r="P258" s="85" t="s">
        <v>76</v>
      </c>
      <c r="Q258" s="129">
        <v>21</v>
      </c>
      <c r="R258" s="129">
        <v>7.74</v>
      </c>
      <c r="S258" s="10">
        <f t="shared" si="32"/>
        <v>162.54</v>
      </c>
      <c r="T258" s="20"/>
      <c r="U258" s="52"/>
    </row>
    <row r="259" spans="2:21">
      <c r="B259" s="88" t="s">
        <v>489</v>
      </c>
      <c r="C259" s="167" t="s">
        <v>490</v>
      </c>
      <c r="D259" s="85" t="s">
        <v>76</v>
      </c>
      <c r="E259" s="104">
        <v>20</v>
      </c>
      <c r="F259" s="104">
        <v>13.41</v>
      </c>
      <c r="G259" s="22">
        <f t="shared" si="34"/>
        <v>268.2</v>
      </c>
      <c r="H259" s="20"/>
      <c r="I259" s="52"/>
      <c r="J259" s="51"/>
      <c r="K259" s="104"/>
      <c r="L259" s="20"/>
      <c r="M259" s="20"/>
      <c r="N259" s="20"/>
      <c r="O259" s="52"/>
      <c r="P259" s="85" t="s">
        <v>76</v>
      </c>
      <c r="Q259" s="129">
        <v>7</v>
      </c>
      <c r="R259" s="129">
        <v>6.2</v>
      </c>
      <c r="S259" s="10">
        <f t="shared" si="32"/>
        <v>43.4</v>
      </c>
      <c r="T259" s="20"/>
      <c r="U259" s="52"/>
    </row>
    <row r="260" spans="2:21">
      <c r="B260" s="88" t="s">
        <v>491</v>
      </c>
      <c r="C260" s="167" t="s">
        <v>492</v>
      </c>
      <c r="D260" s="85" t="s">
        <v>76</v>
      </c>
      <c r="E260" s="104">
        <v>4</v>
      </c>
      <c r="F260" s="104">
        <v>16.96</v>
      </c>
      <c r="G260" s="22">
        <f>F260*E260</f>
        <v>67.84</v>
      </c>
      <c r="H260" s="20"/>
      <c r="I260" s="52"/>
      <c r="J260" s="51"/>
      <c r="K260" s="104"/>
      <c r="L260" s="20"/>
      <c r="M260" s="20"/>
      <c r="N260" s="20"/>
      <c r="O260" s="52"/>
      <c r="P260" s="85" t="s">
        <v>76</v>
      </c>
      <c r="Q260" s="129">
        <v>1</v>
      </c>
      <c r="R260" s="129">
        <v>7.73</v>
      </c>
      <c r="S260" s="10">
        <f t="shared" si="32"/>
        <v>7.73</v>
      </c>
      <c r="T260" s="20"/>
      <c r="U260" s="52"/>
    </row>
    <row r="261" spans="2:21">
      <c r="B261" s="88" t="s">
        <v>493</v>
      </c>
      <c r="C261" s="167" t="s">
        <v>494</v>
      </c>
      <c r="D261" s="85" t="s">
        <v>76</v>
      </c>
      <c r="E261" s="104">
        <v>6</v>
      </c>
      <c r="F261" s="104">
        <v>15.17</v>
      </c>
      <c r="G261" s="22">
        <f t="shared" si="34"/>
        <v>91.02</v>
      </c>
      <c r="H261" s="20"/>
      <c r="I261" s="52"/>
      <c r="J261" s="51"/>
      <c r="K261" s="104"/>
      <c r="L261" s="20"/>
      <c r="M261" s="20"/>
      <c r="N261" s="20"/>
      <c r="O261" s="52"/>
      <c r="P261" s="85" t="s">
        <v>76</v>
      </c>
      <c r="Q261" s="129">
        <v>14</v>
      </c>
      <c r="R261" s="129">
        <v>6.37</v>
      </c>
      <c r="S261" s="10">
        <f t="shared" si="32"/>
        <v>89.18</v>
      </c>
      <c r="T261" s="20"/>
      <c r="U261" s="52"/>
    </row>
    <row r="262" spans="2:21">
      <c r="B262" s="88" t="s">
        <v>495</v>
      </c>
      <c r="C262" s="167" t="s">
        <v>496</v>
      </c>
      <c r="D262" s="85" t="s">
        <v>76</v>
      </c>
      <c r="E262" s="104">
        <v>9</v>
      </c>
      <c r="F262" s="104">
        <v>13.8</v>
      </c>
      <c r="G262" s="22">
        <f t="shared" si="34"/>
        <v>124.2</v>
      </c>
      <c r="H262" s="20"/>
      <c r="I262" s="52"/>
      <c r="J262" s="51"/>
      <c r="K262" s="104"/>
      <c r="L262" s="20"/>
      <c r="M262" s="20"/>
      <c r="N262" s="20"/>
      <c r="O262" s="52"/>
      <c r="P262" s="85" t="s">
        <v>76</v>
      </c>
      <c r="Q262" s="133"/>
      <c r="R262" s="129"/>
      <c r="S262" s="10"/>
      <c r="T262" s="20"/>
      <c r="U262" s="52"/>
    </row>
    <row r="263" spans="2:21">
      <c r="B263" s="88" t="s">
        <v>497</v>
      </c>
      <c r="C263" s="167" t="s">
        <v>498</v>
      </c>
      <c r="D263" s="85" t="s">
        <v>76</v>
      </c>
      <c r="E263" s="104">
        <v>3</v>
      </c>
      <c r="F263" s="104">
        <v>14.09</v>
      </c>
      <c r="G263" s="22">
        <f t="shared" si="34"/>
        <v>42.269999999999996</v>
      </c>
      <c r="H263" s="20"/>
      <c r="I263" s="52"/>
      <c r="J263" s="51"/>
      <c r="K263" s="104"/>
      <c r="L263" s="20"/>
      <c r="M263" s="20"/>
      <c r="N263" s="20"/>
      <c r="O263" s="52"/>
      <c r="P263" s="85" t="s">
        <v>76</v>
      </c>
      <c r="Q263" s="133"/>
      <c r="R263" s="129"/>
      <c r="S263" s="10"/>
      <c r="T263" s="20"/>
      <c r="U263" s="52"/>
    </row>
    <row r="264" spans="2:21">
      <c r="B264" s="88" t="s">
        <v>499</v>
      </c>
      <c r="C264" s="167" t="s">
        <v>500</v>
      </c>
      <c r="D264" s="85" t="s">
        <v>76</v>
      </c>
      <c r="E264" s="104">
        <v>2</v>
      </c>
      <c r="F264" s="104">
        <v>16.09</v>
      </c>
      <c r="G264" s="22">
        <f t="shared" si="34"/>
        <v>32.18</v>
      </c>
      <c r="H264" s="20"/>
      <c r="I264" s="52"/>
      <c r="J264" s="51"/>
      <c r="K264" s="104"/>
      <c r="L264" s="20"/>
      <c r="M264" s="20"/>
      <c r="N264" s="20"/>
      <c r="O264" s="52"/>
      <c r="P264" s="85" t="s">
        <v>76</v>
      </c>
      <c r="Q264" s="129">
        <v>1</v>
      </c>
      <c r="R264" s="129">
        <v>6.78</v>
      </c>
      <c r="S264" s="10">
        <f t="shared" si="32"/>
        <v>6.78</v>
      </c>
      <c r="T264" s="20"/>
      <c r="U264" s="52"/>
    </row>
    <row r="265" spans="2:21">
      <c r="B265" s="88" t="s">
        <v>501</v>
      </c>
      <c r="C265" s="167" t="s">
        <v>502</v>
      </c>
      <c r="D265" s="85" t="s">
        <v>76</v>
      </c>
      <c r="E265" s="104">
        <v>20</v>
      </c>
      <c r="F265" s="104">
        <v>13.37</v>
      </c>
      <c r="G265" s="22">
        <f t="shared" si="34"/>
        <v>267.39999999999998</v>
      </c>
      <c r="H265" s="20"/>
      <c r="I265" s="52"/>
      <c r="J265" s="51"/>
      <c r="K265" s="104"/>
      <c r="L265" s="20"/>
      <c r="M265" s="20"/>
      <c r="N265" s="20"/>
      <c r="O265" s="52"/>
      <c r="P265" s="85" t="s">
        <v>76</v>
      </c>
      <c r="Q265" s="129">
        <v>18</v>
      </c>
      <c r="R265" s="129">
        <v>5.56</v>
      </c>
      <c r="S265" s="10">
        <f t="shared" si="32"/>
        <v>100.08</v>
      </c>
      <c r="T265" s="20"/>
      <c r="U265" s="52"/>
    </row>
    <row r="266" spans="2:21">
      <c r="B266" s="88"/>
      <c r="C266" s="167" t="s">
        <v>503</v>
      </c>
      <c r="D266" s="85" t="s">
        <v>76</v>
      </c>
      <c r="E266" s="104"/>
      <c r="F266" s="104"/>
      <c r="G266" s="22"/>
      <c r="H266" s="20"/>
      <c r="I266" s="52"/>
      <c r="J266" s="51"/>
      <c r="K266" s="104"/>
      <c r="L266" s="20"/>
      <c r="M266" s="20"/>
      <c r="N266" s="20"/>
      <c r="O266" s="52"/>
      <c r="P266" s="85" t="s">
        <v>76</v>
      </c>
      <c r="Q266" s="129">
        <v>3</v>
      </c>
      <c r="R266" s="129">
        <v>5.78</v>
      </c>
      <c r="S266" s="10">
        <f t="shared" si="32"/>
        <v>17.34</v>
      </c>
      <c r="T266" s="358" t="s">
        <v>504</v>
      </c>
      <c r="U266" s="359"/>
    </row>
    <row r="267" spans="2:21">
      <c r="B267" s="88"/>
      <c r="C267" s="167" t="s">
        <v>505</v>
      </c>
      <c r="D267" s="85" t="s">
        <v>76</v>
      </c>
      <c r="E267" s="104"/>
      <c r="F267" s="104"/>
      <c r="G267" s="22"/>
      <c r="H267" s="20"/>
      <c r="I267" s="52"/>
      <c r="J267" s="51"/>
      <c r="K267" s="104"/>
      <c r="L267" s="20"/>
      <c r="M267" s="20"/>
      <c r="N267" s="20"/>
      <c r="O267" s="52"/>
      <c r="P267" s="85" t="s">
        <v>76</v>
      </c>
      <c r="Q267" s="129">
        <v>6</v>
      </c>
      <c r="R267" s="129">
        <v>5.58</v>
      </c>
      <c r="S267" s="10">
        <f t="shared" si="32"/>
        <v>33.480000000000004</v>
      </c>
      <c r="T267" s="360"/>
      <c r="U267" s="361"/>
    </row>
    <row r="268" spans="2:21">
      <c r="B268" s="88"/>
      <c r="C268" s="167" t="s">
        <v>506</v>
      </c>
      <c r="D268" s="85" t="s">
        <v>76</v>
      </c>
      <c r="E268" s="104"/>
      <c r="F268" s="104"/>
      <c r="G268" s="22"/>
      <c r="H268" s="20"/>
      <c r="I268" s="52"/>
      <c r="J268" s="51"/>
      <c r="K268" s="104"/>
      <c r="L268" s="20"/>
      <c r="M268" s="20"/>
      <c r="N268" s="20"/>
      <c r="O268" s="52"/>
      <c r="P268" s="85" t="s">
        <v>76</v>
      </c>
      <c r="Q268" s="129">
        <v>4</v>
      </c>
      <c r="R268" s="129">
        <v>8.44</v>
      </c>
      <c r="S268" s="10">
        <f t="shared" si="32"/>
        <v>33.76</v>
      </c>
      <c r="T268" s="360"/>
      <c r="U268" s="361"/>
    </row>
    <row r="269" spans="2:21">
      <c r="B269" s="88"/>
      <c r="C269" s="167" t="s">
        <v>507</v>
      </c>
      <c r="D269" s="85" t="s">
        <v>76</v>
      </c>
      <c r="E269" s="104"/>
      <c r="F269" s="104"/>
      <c r="G269" s="22"/>
      <c r="H269" s="20"/>
      <c r="I269" s="52"/>
      <c r="J269" s="51"/>
      <c r="K269" s="104"/>
      <c r="L269" s="20"/>
      <c r="M269" s="20"/>
      <c r="N269" s="20"/>
      <c r="O269" s="52"/>
      <c r="P269" s="85" t="s">
        <v>76</v>
      </c>
      <c r="Q269" s="129">
        <v>4</v>
      </c>
      <c r="R269" s="129">
        <v>9.33</v>
      </c>
      <c r="S269" s="10">
        <f t="shared" si="32"/>
        <v>37.32</v>
      </c>
      <c r="T269" s="360"/>
      <c r="U269" s="361"/>
    </row>
    <row r="270" spans="2:21">
      <c r="B270" s="88"/>
      <c r="C270" s="167" t="s">
        <v>508</v>
      </c>
      <c r="D270" s="85" t="s">
        <v>76</v>
      </c>
      <c r="E270" s="104"/>
      <c r="F270" s="104"/>
      <c r="G270" s="22"/>
      <c r="H270" s="20"/>
      <c r="I270" s="52"/>
      <c r="J270" s="51"/>
      <c r="K270" s="104"/>
      <c r="L270" s="20"/>
      <c r="M270" s="20"/>
      <c r="N270" s="20"/>
      <c r="O270" s="52"/>
      <c r="P270" s="85" t="s">
        <v>76</v>
      </c>
      <c r="Q270" s="129">
        <v>1</v>
      </c>
      <c r="R270" s="129">
        <v>7.71</v>
      </c>
      <c r="S270" s="10">
        <f t="shared" si="32"/>
        <v>7.71</v>
      </c>
      <c r="T270" s="360"/>
      <c r="U270" s="361"/>
    </row>
    <row r="271" spans="2:21">
      <c r="B271" s="88"/>
      <c r="C271" s="167" t="s">
        <v>509</v>
      </c>
      <c r="D271" s="85" t="s">
        <v>76</v>
      </c>
      <c r="E271" s="104"/>
      <c r="F271" s="104"/>
      <c r="G271" s="22"/>
      <c r="H271" s="20"/>
      <c r="I271" s="52"/>
      <c r="J271" s="51"/>
      <c r="K271" s="104"/>
      <c r="L271" s="20"/>
      <c r="M271" s="20"/>
      <c r="N271" s="20"/>
      <c r="O271" s="52"/>
      <c r="P271" s="85" t="s">
        <v>76</v>
      </c>
      <c r="Q271" s="129">
        <v>5</v>
      </c>
      <c r="R271" s="129">
        <v>7.46</v>
      </c>
      <c r="S271" s="10">
        <f t="shared" si="32"/>
        <v>37.299999999999997</v>
      </c>
      <c r="T271" s="360"/>
      <c r="U271" s="361"/>
    </row>
    <row r="272" spans="2:21">
      <c r="B272" s="88"/>
      <c r="C272" s="167" t="s">
        <v>510</v>
      </c>
      <c r="D272" s="85" t="s">
        <v>76</v>
      </c>
      <c r="E272" s="104"/>
      <c r="F272" s="104"/>
      <c r="G272" s="22"/>
      <c r="H272" s="20"/>
      <c r="I272" s="52"/>
      <c r="J272" s="51"/>
      <c r="K272" s="104"/>
      <c r="L272" s="20"/>
      <c r="M272" s="20"/>
      <c r="N272" s="20"/>
      <c r="O272" s="52"/>
      <c r="P272" s="85" t="s">
        <v>76</v>
      </c>
      <c r="Q272" s="129">
        <v>2</v>
      </c>
      <c r="R272" s="129">
        <v>6.33</v>
      </c>
      <c r="S272" s="10">
        <f t="shared" si="32"/>
        <v>12.66</v>
      </c>
      <c r="T272" s="362"/>
      <c r="U272" s="363"/>
    </row>
    <row r="273" spans="2:21">
      <c r="B273" s="70" t="s">
        <v>511</v>
      </c>
      <c r="C273" s="165" t="s">
        <v>512</v>
      </c>
      <c r="D273" s="85"/>
      <c r="E273" s="107"/>
      <c r="F273" s="107"/>
      <c r="G273" s="22">
        <f t="shared" si="34"/>
        <v>0</v>
      </c>
      <c r="H273" s="26"/>
      <c r="I273" s="62"/>
      <c r="J273" s="61"/>
      <c r="K273" s="107"/>
      <c r="L273" s="26"/>
      <c r="M273" s="26"/>
      <c r="N273" s="26"/>
      <c r="O273" s="62"/>
      <c r="P273" s="85"/>
      <c r="Q273" s="107"/>
      <c r="R273" s="26"/>
      <c r="S273" s="10">
        <f t="shared" si="32"/>
        <v>0</v>
      </c>
      <c r="T273" s="26"/>
      <c r="U273" s="62"/>
    </row>
    <row r="274" spans="2:21">
      <c r="B274" s="88" t="s">
        <v>513</v>
      </c>
      <c r="C274" s="167" t="s">
        <v>514</v>
      </c>
      <c r="D274" s="85" t="s">
        <v>76</v>
      </c>
      <c r="E274" s="104">
        <v>1</v>
      </c>
      <c r="F274" s="104">
        <v>73.86</v>
      </c>
      <c r="G274" s="22">
        <f t="shared" si="34"/>
        <v>73.86</v>
      </c>
      <c r="H274" s="20"/>
      <c r="I274" s="52"/>
      <c r="J274" s="123" t="s">
        <v>76</v>
      </c>
      <c r="K274" s="104">
        <v>6</v>
      </c>
      <c r="L274" s="104">
        <v>239.68</v>
      </c>
      <c r="M274" s="20">
        <f>+L274*K274</f>
        <v>1438.08</v>
      </c>
      <c r="N274" s="97"/>
      <c r="O274" s="52"/>
      <c r="P274" s="85" t="s">
        <v>76</v>
      </c>
      <c r="Q274" s="129">
        <v>8</v>
      </c>
      <c r="R274" s="129">
        <v>167.47</v>
      </c>
      <c r="S274" s="10">
        <f t="shared" si="32"/>
        <v>1339.76</v>
      </c>
      <c r="T274" s="20"/>
      <c r="U274" s="52"/>
    </row>
    <row r="275" spans="2:21">
      <c r="B275" s="88" t="s">
        <v>515</v>
      </c>
      <c r="C275" s="167" t="s">
        <v>516</v>
      </c>
      <c r="D275" s="85" t="s">
        <v>76</v>
      </c>
      <c r="E275" s="104">
        <v>9</v>
      </c>
      <c r="F275" s="104">
        <v>65.349999999999994</v>
      </c>
      <c r="G275" s="22">
        <f t="shared" si="34"/>
        <v>588.15</v>
      </c>
      <c r="H275" s="20"/>
      <c r="I275" s="52"/>
      <c r="J275" s="123" t="s">
        <v>76</v>
      </c>
      <c r="K275" s="104">
        <v>3</v>
      </c>
      <c r="L275" s="104">
        <v>211.86</v>
      </c>
      <c r="M275" s="20">
        <f t="shared" ref="M275:M276" si="36">+L275*K275</f>
        <v>635.58000000000004</v>
      </c>
      <c r="N275" s="97"/>
      <c r="O275" s="52"/>
      <c r="P275" s="85" t="s">
        <v>76</v>
      </c>
      <c r="Q275" s="129">
        <v>4</v>
      </c>
      <c r="R275" s="129">
        <v>116.59</v>
      </c>
      <c r="S275" s="10">
        <f t="shared" si="32"/>
        <v>466.36</v>
      </c>
      <c r="T275" s="20"/>
      <c r="U275" s="52"/>
    </row>
    <row r="276" spans="2:21">
      <c r="B276" s="88" t="s">
        <v>517</v>
      </c>
      <c r="C276" s="167" t="s">
        <v>518</v>
      </c>
      <c r="D276" s="85" t="s">
        <v>76</v>
      </c>
      <c r="E276" s="104">
        <v>9</v>
      </c>
      <c r="F276" s="104">
        <v>274.08</v>
      </c>
      <c r="G276" s="22">
        <f t="shared" si="34"/>
        <v>2466.7199999999998</v>
      </c>
      <c r="H276" s="22"/>
      <c r="I276" s="56"/>
      <c r="J276" s="123" t="s">
        <v>76</v>
      </c>
      <c r="K276" s="104">
        <v>9</v>
      </c>
      <c r="L276" s="104">
        <v>101.65</v>
      </c>
      <c r="M276" s="20">
        <f t="shared" si="36"/>
        <v>914.85</v>
      </c>
      <c r="N276" s="97"/>
      <c r="O276" s="56"/>
      <c r="P276" s="85" t="s">
        <v>76</v>
      </c>
      <c r="Q276" s="130">
        <v>12</v>
      </c>
      <c r="R276" s="130">
        <v>74.94</v>
      </c>
      <c r="S276" s="10">
        <f t="shared" si="32"/>
        <v>899.28</v>
      </c>
      <c r="T276" s="22"/>
      <c r="U276" s="56"/>
    </row>
    <row r="277" spans="2:21">
      <c r="B277" s="70" t="s">
        <v>519</v>
      </c>
      <c r="C277" s="140" t="s">
        <v>520</v>
      </c>
      <c r="D277" s="59"/>
      <c r="E277" s="107"/>
      <c r="F277" s="107"/>
      <c r="G277" s="22">
        <f t="shared" si="34"/>
        <v>0</v>
      </c>
      <c r="H277" s="25"/>
      <c r="I277" s="60"/>
      <c r="J277" s="59"/>
      <c r="K277" s="107"/>
      <c r="L277" s="25"/>
      <c r="M277" s="25"/>
      <c r="N277" s="25"/>
      <c r="O277" s="60"/>
      <c r="P277" s="59"/>
      <c r="Q277" s="107"/>
      <c r="R277" s="25"/>
      <c r="S277" s="10">
        <f t="shared" si="32"/>
        <v>0</v>
      </c>
      <c r="T277" s="25"/>
      <c r="U277" s="60"/>
    </row>
    <row r="278" spans="2:21">
      <c r="B278" s="88" t="s">
        <v>521</v>
      </c>
      <c r="C278" s="160" t="s">
        <v>522</v>
      </c>
      <c r="D278" s="79" t="s">
        <v>76</v>
      </c>
      <c r="E278" s="104">
        <v>1</v>
      </c>
      <c r="F278" s="104">
        <v>870</v>
      </c>
      <c r="G278" s="22">
        <f t="shared" si="34"/>
        <v>870</v>
      </c>
      <c r="H278" s="20"/>
      <c r="I278" s="52"/>
      <c r="J278" s="123" t="s">
        <v>76</v>
      </c>
      <c r="K278" s="104">
        <v>1</v>
      </c>
      <c r="L278" s="104">
        <v>963</v>
      </c>
      <c r="M278" s="20">
        <f>+L278*K278</f>
        <v>963</v>
      </c>
      <c r="N278" s="20"/>
      <c r="O278" s="52"/>
      <c r="P278" s="79" t="s">
        <v>76</v>
      </c>
      <c r="Q278" s="129">
        <v>1</v>
      </c>
      <c r="R278" s="129">
        <v>334.5</v>
      </c>
      <c r="S278" s="10">
        <f t="shared" si="32"/>
        <v>334.5</v>
      </c>
      <c r="T278" s="20"/>
      <c r="U278" s="52"/>
    </row>
    <row r="279" spans="2:21">
      <c r="B279" s="88" t="s">
        <v>523</v>
      </c>
      <c r="C279" s="160" t="s">
        <v>524</v>
      </c>
      <c r="D279" s="79" t="s">
        <v>76</v>
      </c>
      <c r="E279" s="104">
        <v>1</v>
      </c>
      <c r="F279" s="104">
        <v>750</v>
      </c>
      <c r="G279" s="22">
        <f t="shared" si="34"/>
        <v>750</v>
      </c>
      <c r="H279" s="20"/>
      <c r="I279" s="52"/>
      <c r="J279" s="123" t="s">
        <v>76</v>
      </c>
      <c r="K279" s="104">
        <v>1</v>
      </c>
      <c r="L279" s="104">
        <v>909.5</v>
      </c>
      <c r="M279" s="20">
        <f>+L279*K279</f>
        <v>909.5</v>
      </c>
      <c r="N279" s="20"/>
      <c r="O279" s="52"/>
      <c r="P279" s="79" t="s">
        <v>76</v>
      </c>
      <c r="Q279" s="129">
        <v>1</v>
      </c>
      <c r="R279" s="129">
        <v>218.24</v>
      </c>
      <c r="S279" s="10">
        <f t="shared" si="32"/>
        <v>218.24</v>
      </c>
      <c r="T279" s="20"/>
      <c r="U279" s="52"/>
    </row>
    <row r="280" spans="2:21">
      <c r="B280" s="68" t="s">
        <v>525</v>
      </c>
      <c r="C280" s="162" t="s">
        <v>526</v>
      </c>
      <c r="D280" s="81"/>
      <c r="E280" s="172"/>
      <c r="F280" s="172"/>
      <c r="G280" s="21">
        <f t="shared" si="34"/>
        <v>0</v>
      </c>
      <c r="H280" s="21">
        <f>SUM(G282:G319)</f>
        <v>26621.291799999999</v>
      </c>
      <c r="I280" s="54"/>
      <c r="J280" s="53"/>
      <c r="K280" s="172"/>
      <c r="L280" s="21"/>
      <c r="M280" s="21"/>
      <c r="N280" s="21">
        <f>SUM(M282:M319)</f>
        <v>24215.084399999996</v>
      </c>
      <c r="O280" s="54"/>
      <c r="P280" s="81"/>
      <c r="Q280" s="172"/>
      <c r="R280" s="21"/>
      <c r="S280" s="16"/>
      <c r="T280" s="21">
        <f>SUM(S282:S332)</f>
        <v>13234.305399999997</v>
      </c>
      <c r="U280" s="54"/>
    </row>
    <row r="281" spans="2:21">
      <c r="B281" s="95" t="s">
        <v>527</v>
      </c>
      <c r="C281" s="140" t="s">
        <v>528</v>
      </c>
      <c r="D281" s="79"/>
      <c r="E281" s="107"/>
      <c r="F281" s="107"/>
      <c r="G281" s="22">
        <f t="shared" si="34"/>
        <v>0</v>
      </c>
      <c r="H281" s="26"/>
      <c r="I281" s="62"/>
      <c r="J281" s="61"/>
      <c r="K281" s="107"/>
      <c r="L281" s="26"/>
      <c r="M281" s="26"/>
      <c r="N281" s="26"/>
      <c r="O281" s="62"/>
      <c r="P281" s="79"/>
      <c r="Q281" s="107"/>
      <c r="R281" s="26"/>
      <c r="S281" s="10"/>
      <c r="T281" s="26"/>
      <c r="U281" s="62"/>
    </row>
    <row r="282" spans="2:21">
      <c r="B282" s="88" t="s">
        <v>529</v>
      </c>
      <c r="C282" s="160" t="s">
        <v>530</v>
      </c>
      <c r="D282" s="79" t="s">
        <v>470</v>
      </c>
      <c r="E282" s="104">
        <v>6</v>
      </c>
      <c r="F282" s="104">
        <v>185.73</v>
      </c>
      <c r="G282" s="22">
        <f t="shared" si="34"/>
        <v>1114.3799999999999</v>
      </c>
      <c r="H282" s="20"/>
      <c r="I282" s="52"/>
      <c r="J282" s="123" t="s">
        <v>470</v>
      </c>
      <c r="K282" s="104">
        <v>6</v>
      </c>
      <c r="L282" s="104">
        <v>96.3</v>
      </c>
      <c r="M282" s="20">
        <f>+L282*K282</f>
        <v>577.79999999999995</v>
      </c>
      <c r="N282" s="20"/>
      <c r="O282" s="52"/>
      <c r="P282" s="79" t="s">
        <v>470</v>
      </c>
      <c r="Q282" s="129">
        <v>8</v>
      </c>
      <c r="R282" s="129">
        <v>89.51</v>
      </c>
      <c r="S282" s="10">
        <f t="shared" si="32"/>
        <v>716.08</v>
      </c>
      <c r="T282" s="20"/>
      <c r="U282" s="52"/>
    </row>
    <row r="283" spans="2:21">
      <c r="B283" s="88" t="s">
        <v>531</v>
      </c>
      <c r="C283" s="168" t="s">
        <v>532</v>
      </c>
      <c r="D283" s="79" t="s">
        <v>470</v>
      </c>
      <c r="E283" s="104">
        <v>11</v>
      </c>
      <c r="F283" s="104">
        <v>116.07</v>
      </c>
      <c r="G283" s="22">
        <f t="shared" si="34"/>
        <v>1276.77</v>
      </c>
      <c r="H283" s="22"/>
      <c r="I283" s="56"/>
      <c r="J283" s="123" t="s">
        <v>470</v>
      </c>
      <c r="K283" s="104">
        <v>12</v>
      </c>
      <c r="L283" s="104">
        <v>64.2</v>
      </c>
      <c r="M283" s="20">
        <f t="shared" ref="M283:M292" si="37">+L283*K283</f>
        <v>770.40000000000009</v>
      </c>
      <c r="N283" s="22"/>
      <c r="O283" s="56"/>
      <c r="P283" s="79" t="s">
        <v>470</v>
      </c>
      <c r="Q283" s="130">
        <v>16</v>
      </c>
      <c r="R283" s="130">
        <v>73.39</v>
      </c>
      <c r="S283" s="10">
        <f t="shared" si="32"/>
        <v>1174.24</v>
      </c>
      <c r="T283" s="22"/>
      <c r="U283" s="56"/>
    </row>
    <row r="284" spans="2:21">
      <c r="B284" s="88" t="s">
        <v>533</v>
      </c>
      <c r="C284" s="168" t="s">
        <v>534</v>
      </c>
      <c r="D284" s="79" t="s">
        <v>470</v>
      </c>
      <c r="E284" s="104">
        <v>9</v>
      </c>
      <c r="F284" s="104">
        <v>108.88</v>
      </c>
      <c r="G284" s="22">
        <f t="shared" si="34"/>
        <v>979.92</v>
      </c>
      <c r="H284" s="22"/>
      <c r="I284" s="56"/>
      <c r="J284" s="123" t="s">
        <v>470</v>
      </c>
      <c r="K284" s="104">
        <v>12</v>
      </c>
      <c r="L284" s="104">
        <v>64.2</v>
      </c>
      <c r="M284" s="20">
        <f t="shared" si="37"/>
        <v>770.40000000000009</v>
      </c>
      <c r="N284" s="22"/>
      <c r="O284" s="56"/>
      <c r="P284" s="79" t="s">
        <v>470</v>
      </c>
      <c r="Q284" s="130">
        <v>17</v>
      </c>
      <c r="R284" s="130">
        <v>29.87</v>
      </c>
      <c r="S284" s="10">
        <f t="shared" si="32"/>
        <v>507.79</v>
      </c>
      <c r="T284" s="22"/>
      <c r="U284" s="56"/>
    </row>
    <row r="285" spans="2:21">
      <c r="B285" s="88" t="s">
        <v>535</v>
      </c>
      <c r="C285" s="168" t="s">
        <v>536</v>
      </c>
      <c r="D285" s="79" t="s">
        <v>470</v>
      </c>
      <c r="E285" s="104">
        <v>3</v>
      </c>
      <c r="F285" s="104">
        <v>80.52</v>
      </c>
      <c r="G285" s="22">
        <f t="shared" si="34"/>
        <v>241.56</v>
      </c>
      <c r="H285" s="22"/>
      <c r="I285" s="56"/>
      <c r="J285" s="123" t="s">
        <v>470</v>
      </c>
      <c r="K285" s="104">
        <v>9</v>
      </c>
      <c r="L285" s="104">
        <v>85.6</v>
      </c>
      <c r="M285" s="20">
        <f t="shared" si="37"/>
        <v>770.4</v>
      </c>
      <c r="N285" s="22"/>
      <c r="O285" s="56"/>
      <c r="P285" s="79" t="s">
        <v>470</v>
      </c>
      <c r="Q285" s="130">
        <v>6</v>
      </c>
      <c r="R285" s="130">
        <v>65.02</v>
      </c>
      <c r="S285" s="10">
        <f t="shared" si="32"/>
        <v>390.12</v>
      </c>
      <c r="T285" s="22"/>
      <c r="U285" s="56"/>
    </row>
    <row r="286" spans="2:21">
      <c r="B286" s="88" t="s">
        <v>537</v>
      </c>
      <c r="C286" s="160" t="s">
        <v>538</v>
      </c>
      <c r="D286" s="79" t="s">
        <v>470</v>
      </c>
      <c r="E286" s="104">
        <v>5</v>
      </c>
      <c r="F286" s="104">
        <v>96.12</v>
      </c>
      <c r="G286" s="22">
        <f t="shared" si="34"/>
        <v>480.6</v>
      </c>
      <c r="H286" s="20"/>
      <c r="I286" s="52"/>
      <c r="J286" s="123" t="s">
        <v>470</v>
      </c>
      <c r="K286" s="104">
        <v>6</v>
      </c>
      <c r="L286" s="104">
        <v>90.95</v>
      </c>
      <c r="M286" s="20">
        <f t="shared" si="37"/>
        <v>545.70000000000005</v>
      </c>
      <c r="N286" s="20"/>
      <c r="O286" s="52"/>
      <c r="P286" s="79" t="s">
        <v>470</v>
      </c>
      <c r="Q286" s="129">
        <v>6</v>
      </c>
      <c r="R286" s="129">
        <v>39</v>
      </c>
      <c r="S286" s="10">
        <f t="shared" si="32"/>
        <v>234</v>
      </c>
      <c r="T286" s="20"/>
      <c r="U286" s="52"/>
    </row>
    <row r="287" spans="2:21">
      <c r="B287" s="88" t="s">
        <v>539</v>
      </c>
      <c r="C287" s="160" t="s">
        <v>540</v>
      </c>
      <c r="D287" s="79" t="s">
        <v>470</v>
      </c>
      <c r="E287" s="104">
        <v>2</v>
      </c>
      <c r="F287" s="104">
        <v>90.69</v>
      </c>
      <c r="G287" s="22">
        <f>F287*E287</f>
        <v>181.38</v>
      </c>
      <c r="H287" s="20"/>
      <c r="I287" s="52"/>
      <c r="J287" s="123" t="s">
        <v>470</v>
      </c>
      <c r="K287" s="97"/>
      <c r="L287" s="97"/>
      <c r="M287" s="20"/>
      <c r="N287" s="20"/>
      <c r="O287" s="52"/>
      <c r="P287" s="79" t="s">
        <v>470</v>
      </c>
      <c r="Q287" s="129">
        <v>3</v>
      </c>
      <c r="R287" s="129">
        <v>45.12</v>
      </c>
      <c r="S287" s="10">
        <f t="shared" si="32"/>
        <v>135.35999999999999</v>
      </c>
      <c r="T287" s="20"/>
      <c r="U287" s="52"/>
    </row>
    <row r="288" spans="2:21">
      <c r="B288" s="88" t="s">
        <v>541</v>
      </c>
      <c r="C288" s="160" t="s">
        <v>542</v>
      </c>
      <c r="D288" s="79" t="s">
        <v>470</v>
      </c>
      <c r="E288" s="104">
        <v>6</v>
      </c>
      <c r="F288" s="104">
        <v>169.23</v>
      </c>
      <c r="G288" s="22">
        <f t="shared" si="34"/>
        <v>1015.3799999999999</v>
      </c>
      <c r="H288" s="20"/>
      <c r="I288" s="52"/>
      <c r="J288" s="123" t="s">
        <v>470</v>
      </c>
      <c r="K288" s="104">
        <v>2</v>
      </c>
      <c r="L288" s="104">
        <v>26.75</v>
      </c>
      <c r="M288" s="20">
        <f t="shared" si="37"/>
        <v>53.5</v>
      </c>
      <c r="N288" s="20"/>
      <c r="O288" s="52"/>
      <c r="P288" s="79" t="s">
        <v>470</v>
      </c>
      <c r="Q288" s="129">
        <v>5</v>
      </c>
      <c r="R288" s="129">
        <v>104.12</v>
      </c>
      <c r="S288" s="10">
        <f t="shared" si="32"/>
        <v>520.6</v>
      </c>
      <c r="T288" s="20"/>
      <c r="U288" s="52"/>
    </row>
    <row r="289" spans="2:21">
      <c r="B289" s="88"/>
      <c r="C289" s="139" t="s">
        <v>543</v>
      </c>
      <c r="D289" s="123" t="s">
        <v>470</v>
      </c>
      <c r="E289" s="104"/>
      <c r="F289" s="104"/>
      <c r="G289" s="22"/>
      <c r="H289" s="20"/>
      <c r="I289" s="52"/>
      <c r="J289" s="123" t="s">
        <v>470</v>
      </c>
      <c r="K289" s="104">
        <v>1</v>
      </c>
      <c r="L289" s="104">
        <v>74.900000000000006</v>
      </c>
      <c r="M289" s="20">
        <f t="shared" si="37"/>
        <v>74.900000000000006</v>
      </c>
      <c r="N289" s="20"/>
      <c r="O289" s="52"/>
      <c r="P289" s="79" t="s">
        <v>470</v>
      </c>
      <c r="Q289" s="132">
        <v>1</v>
      </c>
      <c r="R289" s="129">
        <v>56.83</v>
      </c>
      <c r="S289" s="10">
        <f t="shared" si="32"/>
        <v>56.83</v>
      </c>
      <c r="T289" s="20"/>
      <c r="U289" s="52"/>
    </row>
    <row r="290" spans="2:21">
      <c r="B290" s="88"/>
      <c r="C290" s="139" t="s">
        <v>544</v>
      </c>
      <c r="D290" s="123" t="s">
        <v>470</v>
      </c>
      <c r="E290" s="104"/>
      <c r="F290" s="104"/>
      <c r="G290" s="22"/>
      <c r="H290" s="20"/>
      <c r="I290" s="52"/>
      <c r="J290" s="123" t="s">
        <v>470</v>
      </c>
      <c r="K290" s="104">
        <v>3</v>
      </c>
      <c r="L290" s="104">
        <v>74.900000000000006</v>
      </c>
      <c r="M290" s="20">
        <f t="shared" si="37"/>
        <v>224.70000000000002</v>
      </c>
      <c r="N290" s="20"/>
      <c r="O290" s="52"/>
      <c r="P290" s="79" t="s">
        <v>470</v>
      </c>
      <c r="Q290" s="132">
        <v>4</v>
      </c>
      <c r="R290" s="129">
        <v>104.12</v>
      </c>
      <c r="S290" s="10">
        <f t="shared" si="32"/>
        <v>416.48</v>
      </c>
      <c r="T290" s="20"/>
      <c r="U290" s="52"/>
    </row>
    <row r="291" spans="2:21">
      <c r="B291" s="88"/>
      <c r="C291" s="139" t="s">
        <v>545</v>
      </c>
      <c r="D291" s="123" t="s">
        <v>470</v>
      </c>
      <c r="E291" s="104"/>
      <c r="F291" s="104"/>
      <c r="G291" s="22"/>
      <c r="H291" s="20"/>
      <c r="I291" s="52"/>
      <c r="J291" s="123" t="s">
        <v>470</v>
      </c>
      <c r="K291" s="104">
        <v>1</v>
      </c>
      <c r="L291" s="104">
        <v>26.75</v>
      </c>
      <c r="M291" s="20">
        <f t="shared" si="37"/>
        <v>26.75</v>
      </c>
      <c r="N291" s="20"/>
      <c r="O291" s="52"/>
      <c r="P291" s="79"/>
      <c r="Q291" s="104"/>
      <c r="R291" s="20"/>
      <c r="S291" s="10"/>
      <c r="T291" s="20"/>
      <c r="U291" s="52"/>
    </row>
    <row r="292" spans="2:21">
      <c r="B292" s="88"/>
      <c r="C292" s="139" t="s">
        <v>546</v>
      </c>
      <c r="D292" s="123" t="s">
        <v>470</v>
      </c>
      <c r="E292" s="104"/>
      <c r="F292" s="104"/>
      <c r="G292" s="22"/>
      <c r="H292" s="20"/>
      <c r="I292" s="52"/>
      <c r="J292" s="123" t="s">
        <v>470</v>
      </c>
      <c r="K292" s="104">
        <v>12</v>
      </c>
      <c r="L292" s="104">
        <v>21.4</v>
      </c>
      <c r="M292" s="20">
        <f t="shared" si="37"/>
        <v>256.79999999999995</v>
      </c>
      <c r="N292" s="20"/>
      <c r="O292" s="52"/>
      <c r="P292" s="79"/>
      <c r="Q292" s="104"/>
      <c r="R292" s="20"/>
      <c r="S292" s="10"/>
      <c r="T292" s="20"/>
      <c r="U292" s="52"/>
    </row>
    <row r="293" spans="2:21">
      <c r="B293" s="88"/>
      <c r="C293" s="160" t="s">
        <v>547</v>
      </c>
      <c r="D293" s="123" t="s">
        <v>470</v>
      </c>
      <c r="E293" s="104"/>
      <c r="F293" s="104"/>
      <c r="G293" s="22"/>
      <c r="H293" s="20"/>
      <c r="I293" s="52"/>
      <c r="J293" s="123"/>
      <c r="K293" s="104"/>
      <c r="L293" s="104"/>
      <c r="M293" s="20"/>
      <c r="N293" s="20"/>
      <c r="O293" s="52"/>
      <c r="P293" s="79" t="s">
        <v>470</v>
      </c>
      <c r="Q293" s="132">
        <v>2</v>
      </c>
      <c r="R293" s="129">
        <v>30.78</v>
      </c>
      <c r="S293" s="10">
        <f t="shared" si="32"/>
        <v>61.56</v>
      </c>
      <c r="T293" s="20"/>
      <c r="U293" s="52"/>
    </row>
    <row r="294" spans="2:21">
      <c r="B294" s="95" t="s">
        <v>548</v>
      </c>
      <c r="C294" s="140" t="s">
        <v>549</v>
      </c>
      <c r="D294" s="79"/>
      <c r="E294" s="107"/>
      <c r="F294" s="107"/>
      <c r="G294" s="22">
        <f t="shared" si="34"/>
        <v>0</v>
      </c>
      <c r="H294" s="26"/>
      <c r="I294" s="62"/>
      <c r="J294" s="61"/>
      <c r="K294" s="107"/>
      <c r="L294" s="26"/>
      <c r="M294" s="26"/>
      <c r="N294" s="26"/>
      <c r="O294" s="62"/>
      <c r="P294" s="79"/>
      <c r="Q294" s="107"/>
      <c r="R294" s="26"/>
      <c r="S294" s="10"/>
      <c r="T294" s="26"/>
      <c r="U294" s="62"/>
    </row>
    <row r="295" spans="2:21">
      <c r="B295" s="88" t="s">
        <v>550</v>
      </c>
      <c r="C295" s="160" t="s">
        <v>551</v>
      </c>
      <c r="D295" s="79" t="s">
        <v>140</v>
      </c>
      <c r="E295" s="104">
        <v>48.52</v>
      </c>
      <c r="F295" s="104">
        <v>62.98</v>
      </c>
      <c r="G295" s="22">
        <f t="shared" si="34"/>
        <v>3055.7896000000001</v>
      </c>
      <c r="H295" s="20"/>
      <c r="I295" s="52"/>
      <c r="J295" s="120" t="s">
        <v>140</v>
      </c>
      <c r="K295" s="104">
        <v>43.78</v>
      </c>
      <c r="L295" s="104">
        <v>58.85</v>
      </c>
      <c r="M295" s="20">
        <f>+L295*K295</f>
        <v>2576.453</v>
      </c>
      <c r="N295" s="20"/>
      <c r="O295" s="52"/>
      <c r="P295" s="79" t="s">
        <v>140</v>
      </c>
      <c r="Q295" s="129">
        <v>55</v>
      </c>
      <c r="R295" s="129">
        <v>27.35</v>
      </c>
      <c r="S295" s="10">
        <f t="shared" si="32"/>
        <v>1504.25</v>
      </c>
      <c r="T295" s="20"/>
      <c r="U295" s="52"/>
    </row>
    <row r="296" spans="2:21">
      <c r="B296" s="88" t="s">
        <v>552</v>
      </c>
      <c r="C296" s="160" t="s">
        <v>553</v>
      </c>
      <c r="D296" s="79" t="s">
        <v>140</v>
      </c>
      <c r="E296" s="104">
        <v>24.43</v>
      </c>
      <c r="F296" s="104">
        <v>55.37</v>
      </c>
      <c r="G296" s="22">
        <f t="shared" si="34"/>
        <v>1352.6890999999998</v>
      </c>
      <c r="H296" s="20"/>
      <c r="I296" s="52"/>
      <c r="J296" s="120" t="s">
        <v>140</v>
      </c>
      <c r="K296" s="104">
        <v>20.67</v>
      </c>
      <c r="L296" s="104">
        <v>54.57</v>
      </c>
      <c r="M296" s="20">
        <f t="shared" ref="M296:M300" si="38">+L296*K296</f>
        <v>1127.9619</v>
      </c>
      <c r="N296" s="20"/>
      <c r="O296" s="52"/>
      <c r="P296" s="79" t="s">
        <v>140</v>
      </c>
      <c r="Q296" s="129">
        <v>17</v>
      </c>
      <c r="R296" s="129">
        <v>22.26</v>
      </c>
      <c r="S296" s="10">
        <f t="shared" ref="S296:S359" si="39">R296*Q296</f>
        <v>378.42</v>
      </c>
      <c r="T296" s="20"/>
      <c r="U296" s="52"/>
    </row>
    <row r="297" spans="2:21">
      <c r="B297" s="88" t="s">
        <v>554</v>
      </c>
      <c r="C297" s="160" t="s">
        <v>555</v>
      </c>
      <c r="D297" s="79" t="s">
        <v>140</v>
      </c>
      <c r="E297" s="104">
        <v>36.869999999999997</v>
      </c>
      <c r="F297" s="104">
        <v>40.53</v>
      </c>
      <c r="G297" s="22">
        <f t="shared" si="34"/>
        <v>1494.3410999999999</v>
      </c>
      <c r="H297" s="20"/>
      <c r="I297" s="52"/>
      <c r="J297" s="120" t="s">
        <v>140</v>
      </c>
      <c r="K297" s="104">
        <v>20.04</v>
      </c>
      <c r="L297" s="104">
        <v>32.1</v>
      </c>
      <c r="M297" s="20">
        <f t="shared" si="38"/>
        <v>643.28399999999999</v>
      </c>
      <c r="N297" s="20"/>
      <c r="O297" s="52"/>
      <c r="P297" s="79" t="s">
        <v>140</v>
      </c>
      <c r="Q297" s="129">
        <v>34</v>
      </c>
      <c r="R297" s="129">
        <v>15.45</v>
      </c>
      <c r="S297" s="10">
        <f t="shared" si="39"/>
        <v>525.29999999999995</v>
      </c>
      <c r="T297" s="20"/>
      <c r="U297" s="52"/>
    </row>
    <row r="298" spans="2:21">
      <c r="B298" s="88" t="s">
        <v>556</v>
      </c>
      <c r="C298" s="160" t="s">
        <v>557</v>
      </c>
      <c r="D298" s="79" t="s">
        <v>140</v>
      </c>
      <c r="E298" s="104">
        <v>178</v>
      </c>
      <c r="F298" s="224">
        <v>61.36</v>
      </c>
      <c r="G298" s="225">
        <f t="shared" si="34"/>
        <v>10922.08</v>
      </c>
      <c r="H298" s="384" t="s">
        <v>558</v>
      </c>
      <c r="I298" s="385"/>
      <c r="J298" s="120" t="s">
        <v>140</v>
      </c>
      <c r="K298" s="104">
        <v>39.119999999999997</v>
      </c>
      <c r="L298" s="104">
        <v>42.8</v>
      </c>
      <c r="M298" s="20">
        <f t="shared" si="38"/>
        <v>1674.3359999999998</v>
      </c>
      <c r="N298" s="20"/>
      <c r="O298" s="52"/>
      <c r="P298" s="79" t="s">
        <v>140</v>
      </c>
      <c r="Q298" s="129">
        <v>23.5</v>
      </c>
      <c r="R298" s="129">
        <v>22.26</v>
      </c>
      <c r="S298" s="10">
        <f t="shared" si="39"/>
        <v>523.11</v>
      </c>
      <c r="T298" s="20"/>
      <c r="U298" s="52"/>
    </row>
    <row r="299" spans="2:21">
      <c r="B299" s="88"/>
      <c r="C299" s="139" t="s">
        <v>559</v>
      </c>
      <c r="D299" s="120" t="s">
        <v>140</v>
      </c>
      <c r="E299" s="104"/>
      <c r="F299" s="104"/>
      <c r="G299" s="22"/>
      <c r="H299" s="20"/>
      <c r="I299" s="52"/>
      <c r="J299" s="120" t="s">
        <v>140</v>
      </c>
      <c r="K299" s="104">
        <v>54.48</v>
      </c>
      <c r="L299" s="104">
        <v>32.1</v>
      </c>
      <c r="M299" s="20">
        <f t="shared" si="38"/>
        <v>1748.808</v>
      </c>
      <c r="N299" s="20"/>
      <c r="O299" s="52"/>
      <c r="P299" s="79" t="s">
        <v>140</v>
      </c>
      <c r="Q299" s="132">
        <v>74.7</v>
      </c>
      <c r="R299" s="129">
        <v>14.84</v>
      </c>
      <c r="S299" s="10">
        <f t="shared" si="39"/>
        <v>1108.548</v>
      </c>
      <c r="T299" s="20"/>
      <c r="U299" s="52"/>
    </row>
    <row r="300" spans="2:21">
      <c r="B300" s="88"/>
      <c r="C300" s="139" t="s">
        <v>560</v>
      </c>
      <c r="D300" s="120" t="s">
        <v>140</v>
      </c>
      <c r="E300" s="104"/>
      <c r="F300" s="104"/>
      <c r="G300" s="22"/>
      <c r="H300" s="20"/>
      <c r="I300" s="52"/>
      <c r="J300" s="120" t="s">
        <v>140</v>
      </c>
      <c r="K300" s="104">
        <v>15.82</v>
      </c>
      <c r="L300" s="104">
        <v>150.87</v>
      </c>
      <c r="M300" s="20">
        <f t="shared" si="38"/>
        <v>2386.7634000000003</v>
      </c>
      <c r="N300" s="20"/>
      <c r="O300" s="52"/>
      <c r="P300" s="79"/>
      <c r="Q300" s="104"/>
      <c r="R300" s="20"/>
      <c r="S300" s="10"/>
      <c r="T300" s="20"/>
      <c r="U300" s="52"/>
    </row>
    <row r="301" spans="2:21">
      <c r="B301" s="88"/>
      <c r="C301" s="160" t="s">
        <v>561</v>
      </c>
      <c r="D301" s="79" t="s">
        <v>140</v>
      </c>
      <c r="E301" s="104"/>
      <c r="F301" s="104"/>
      <c r="G301" s="22"/>
      <c r="H301" s="20"/>
      <c r="I301" s="52"/>
      <c r="J301" s="120"/>
      <c r="K301" s="104"/>
      <c r="L301" s="104"/>
      <c r="M301" s="20"/>
      <c r="N301" s="20"/>
      <c r="O301" s="52"/>
      <c r="P301" s="79" t="s">
        <v>140</v>
      </c>
      <c r="Q301" s="132">
        <v>6.7</v>
      </c>
      <c r="R301" s="129">
        <v>21.45</v>
      </c>
      <c r="S301" s="10">
        <f t="shared" si="39"/>
        <v>143.715</v>
      </c>
      <c r="T301" s="20"/>
      <c r="U301" s="52"/>
    </row>
    <row r="302" spans="2:21">
      <c r="B302" s="95" t="s">
        <v>562</v>
      </c>
      <c r="C302" s="140" t="s">
        <v>563</v>
      </c>
      <c r="D302" s="79"/>
      <c r="E302" s="107"/>
      <c r="F302" s="107"/>
      <c r="G302" s="22">
        <f t="shared" si="34"/>
        <v>0</v>
      </c>
      <c r="H302" s="20"/>
      <c r="I302" s="52"/>
      <c r="J302" s="51"/>
      <c r="K302" s="107"/>
      <c r="L302" s="20"/>
      <c r="M302" s="20"/>
      <c r="N302" s="20"/>
      <c r="O302" s="52"/>
      <c r="P302" s="79"/>
      <c r="Q302" s="107"/>
      <c r="R302" s="20"/>
      <c r="S302" s="10"/>
      <c r="T302" s="20"/>
      <c r="U302" s="52"/>
    </row>
    <row r="303" spans="2:21">
      <c r="B303" s="88" t="s">
        <v>564</v>
      </c>
      <c r="C303" s="160" t="s">
        <v>565</v>
      </c>
      <c r="D303" s="79" t="s">
        <v>566</v>
      </c>
      <c r="E303" s="104">
        <v>21</v>
      </c>
      <c r="F303" s="104">
        <v>23.77</v>
      </c>
      <c r="G303" s="22">
        <f t="shared" si="34"/>
        <v>499.17</v>
      </c>
      <c r="H303" s="20"/>
      <c r="I303" s="52"/>
      <c r="J303" s="51"/>
      <c r="K303" s="104"/>
      <c r="L303" s="20"/>
      <c r="M303" s="20"/>
      <c r="N303" s="20"/>
      <c r="O303" s="52"/>
      <c r="P303" s="79" t="s">
        <v>566</v>
      </c>
      <c r="Q303" s="129">
        <v>8</v>
      </c>
      <c r="R303" s="129">
        <v>18.05</v>
      </c>
      <c r="S303" s="10">
        <f t="shared" si="39"/>
        <v>144.4</v>
      </c>
      <c r="T303" s="20"/>
      <c r="U303" s="52"/>
    </row>
    <row r="304" spans="2:21">
      <c r="B304" s="88" t="s">
        <v>567</v>
      </c>
      <c r="C304" s="160" t="s">
        <v>568</v>
      </c>
      <c r="D304" s="79" t="s">
        <v>566</v>
      </c>
      <c r="E304" s="104">
        <v>9</v>
      </c>
      <c r="F304" s="104">
        <v>16.71</v>
      </c>
      <c r="G304" s="22">
        <f t="shared" si="34"/>
        <v>150.39000000000001</v>
      </c>
      <c r="H304" s="20"/>
      <c r="I304" s="52"/>
      <c r="J304" s="51"/>
      <c r="K304" s="104"/>
      <c r="L304" s="20"/>
      <c r="M304" s="20"/>
      <c r="N304" s="20"/>
      <c r="O304" s="52"/>
      <c r="P304" s="79" t="s">
        <v>566</v>
      </c>
      <c r="Q304" s="129">
        <v>3</v>
      </c>
      <c r="R304" s="129">
        <v>21.42</v>
      </c>
      <c r="S304" s="10">
        <f t="shared" si="39"/>
        <v>64.260000000000005</v>
      </c>
      <c r="T304" s="20"/>
      <c r="U304" s="52"/>
    </row>
    <row r="305" spans="2:21">
      <c r="B305" s="88" t="s">
        <v>569</v>
      </c>
      <c r="C305" s="160" t="s">
        <v>570</v>
      </c>
      <c r="D305" s="79" t="s">
        <v>566</v>
      </c>
      <c r="E305" s="104">
        <v>9</v>
      </c>
      <c r="F305" s="104">
        <v>16.63</v>
      </c>
      <c r="G305" s="22">
        <f t="shared" si="34"/>
        <v>149.66999999999999</v>
      </c>
      <c r="H305" s="20"/>
      <c r="I305" s="52"/>
      <c r="J305" s="51"/>
      <c r="K305" s="104"/>
      <c r="L305" s="20"/>
      <c r="M305" s="20"/>
      <c r="N305" s="20"/>
      <c r="O305" s="52"/>
      <c r="P305" s="79" t="s">
        <v>566</v>
      </c>
      <c r="Q305" s="129">
        <v>10</v>
      </c>
      <c r="R305" s="129">
        <v>7.98</v>
      </c>
      <c r="S305" s="10">
        <f t="shared" si="39"/>
        <v>79.800000000000011</v>
      </c>
      <c r="T305" s="20"/>
      <c r="U305" s="52"/>
    </row>
    <row r="306" spans="2:21">
      <c r="B306" s="88" t="s">
        <v>571</v>
      </c>
      <c r="C306" s="160" t="s">
        <v>572</v>
      </c>
      <c r="D306" s="79" t="s">
        <v>566</v>
      </c>
      <c r="E306" s="104">
        <v>7</v>
      </c>
      <c r="F306" s="104">
        <v>14.37</v>
      </c>
      <c r="G306" s="22">
        <f t="shared" si="34"/>
        <v>100.58999999999999</v>
      </c>
      <c r="H306" s="20"/>
      <c r="I306" s="52"/>
      <c r="J306" s="51"/>
      <c r="K306" s="104"/>
      <c r="L306" s="20"/>
      <c r="M306" s="20"/>
      <c r="N306" s="20"/>
      <c r="O306" s="52"/>
      <c r="P306" s="79" t="s">
        <v>566</v>
      </c>
      <c r="Q306" s="129">
        <v>9</v>
      </c>
      <c r="R306" s="129">
        <v>18.45</v>
      </c>
      <c r="S306" s="10">
        <f t="shared" si="39"/>
        <v>166.04999999999998</v>
      </c>
      <c r="T306" s="20"/>
      <c r="U306" s="52"/>
    </row>
    <row r="307" spans="2:21">
      <c r="B307" s="88" t="s">
        <v>573</v>
      </c>
      <c r="C307" s="160" t="s">
        <v>574</v>
      </c>
      <c r="D307" s="79" t="s">
        <v>566</v>
      </c>
      <c r="E307" s="104">
        <v>8</v>
      </c>
      <c r="F307" s="104">
        <v>19.05</v>
      </c>
      <c r="G307" s="22">
        <f t="shared" si="34"/>
        <v>152.4</v>
      </c>
      <c r="H307" s="20"/>
      <c r="I307" s="52"/>
      <c r="J307" s="51"/>
      <c r="K307" s="104"/>
      <c r="L307" s="20"/>
      <c r="M307" s="20"/>
      <c r="N307" s="20"/>
      <c r="O307" s="52"/>
      <c r="P307" s="79" t="s">
        <v>566</v>
      </c>
      <c r="Q307" s="129">
        <v>8</v>
      </c>
      <c r="R307" s="129">
        <v>10.26</v>
      </c>
      <c r="S307" s="10">
        <f t="shared" si="39"/>
        <v>82.08</v>
      </c>
      <c r="T307" s="20"/>
      <c r="U307" s="52"/>
    </row>
    <row r="308" spans="2:21">
      <c r="B308" s="88"/>
      <c r="C308" s="160" t="s">
        <v>575</v>
      </c>
      <c r="D308" s="79" t="s">
        <v>566</v>
      </c>
      <c r="E308" s="104"/>
      <c r="F308" s="104"/>
      <c r="G308" s="22"/>
      <c r="H308" s="20"/>
      <c r="I308" s="52"/>
      <c r="J308" s="51"/>
      <c r="K308" s="104"/>
      <c r="L308" s="20"/>
      <c r="M308" s="20"/>
      <c r="N308" s="20"/>
      <c r="O308" s="52"/>
      <c r="P308" s="79" t="s">
        <v>566</v>
      </c>
      <c r="Q308" s="132">
        <v>4</v>
      </c>
      <c r="R308" s="129">
        <v>7.66</v>
      </c>
      <c r="S308" s="10">
        <f t="shared" si="39"/>
        <v>30.64</v>
      </c>
      <c r="T308" s="20"/>
      <c r="U308" s="52"/>
    </row>
    <row r="309" spans="2:21">
      <c r="B309" s="88"/>
      <c r="C309" s="160" t="s">
        <v>576</v>
      </c>
      <c r="D309" s="79" t="s">
        <v>566</v>
      </c>
      <c r="E309" s="104"/>
      <c r="F309" s="104"/>
      <c r="G309" s="22"/>
      <c r="H309" s="20"/>
      <c r="I309" s="52"/>
      <c r="J309" s="51"/>
      <c r="K309" s="104"/>
      <c r="L309" s="20"/>
      <c r="M309" s="20"/>
      <c r="N309" s="20"/>
      <c r="O309" s="52"/>
      <c r="P309" s="79" t="s">
        <v>566</v>
      </c>
      <c r="Q309" s="132">
        <v>6</v>
      </c>
      <c r="R309" s="129">
        <v>11.68</v>
      </c>
      <c r="S309" s="10">
        <f t="shared" si="39"/>
        <v>70.08</v>
      </c>
      <c r="T309" s="20"/>
      <c r="U309" s="52"/>
    </row>
    <row r="310" spans="2:21" ht="14.25" customHeight="1">
      <c r="B310" s="95" t="s">
        <v>577</v>
      </c>
      <c r="C310" s="140" t="s">
        <v>578</v>
      </c>
      <c r="D310" s="79"/>
      <c r="E310" s="107"/>
      <c r="F310" s="107"/>
      <c r="G310" s="22">
        <f t="shared" si="34"/>
        <v>0</v>
      </c>
      <c r="H310" s="26"/>
      <c r="I310" s="62"/>
      <c r="J310" s="61"/>
      <c r="K310" s="107"/>
      <c r="L310" s="26"/>
      <c r="M310" s="26"/>
      <c r="N310" s="26"/>
      <c r="O310" s="62"/>
      <c r="P310" s="79"/>
      <c r="Q310" s="107"/>
      <c r="R310" s="26"/>
      <c r="S310" s="10"/>
      <c r="T310" s="26"/>
      <c r="U310" s="62"/>
    </row>
    <row r="311" spans="2:21">
      <c r="B311" s="88" t="s">
        <v>579</v>
      </c>
      <c r="C311" s="160" t="s">
        <v>580</v>
      </c>
      <c r="D311" s="79" t="s">
        <v>566</v>
      </c>
      <c r="E311" s="104">
        <v>2</v>
      </c>
      <c r="F311" s="104">
        <v>298.27999999999997</v>
      </c>
      <c r="G311" s="22">
        <f t="shared" si="34"/>
        <v>596.55999999999995</v>
      </c>
      <c r="H311" s="20"/>
      <c r="I311" s="52"/>
      <c r="J311" s="51" t="s">
        <v>566</v>
      </c>
      <c r="K311" s="104">
        <v>4</v>
      </c>
      <c r="L311" s="20">
        <v>374.5</v>
      </c>
      <c r="M311" s="20">
        <f>+L311*K311</f>
        <v>1498</v>
      </c>
      <c r="N311" s="20"/>
      <c r="O311" s="52"/>
      <c r="P311" s="79" t="s">
        <v>566</v>
      </c>
      <c r="Q311" s="129">
        <v>4</v>
      </c>
      <c r="R311" s="129">
        <v>485.83</v>
      </c>
      <c r="S311" s="10">
        <f t="shared" si="39"/>
        <v>1943.32</v>
      </c>
      <c r="T311" s="20"/>
      <c r="U311" s="52"/>
    </row>
    <row r="312" spans="2:21">
      <c r="B312" s="95" t="s">
        <v>581</v>
      </c>
      <c r="C312" s="140" t="s">
        <v>582</v>
      </c>
      <c r="D312" s="59"/>
      <c r="E312" s="107"/>
      <c r="F312" s="107"/>
      <c r="G312" s="22">
        <f t="shared" si="34"/>
        <v>0</v>
      </c>
      <c r="H312" s="20"/>
      <c r="I312" s="52"/>
      <c r="J312" s="51"/>
      <c r="K312" s="107"/>
      <c r="L312" s="20"/>
      <c r="M312" s="20"/>
      <c r="N312" s="20"/>
      <c r="O312" s="52"/>
      <c r="P312" s="59"/>
      <c r="Q312" s="107"/>
      <c r="R312" s="20"/>
      <c r="S312" s="10"/>
      <c r="T312" s="20"/>
      <c r="U312" s="52"/>
    </row>
    <row r="313" spans="2:21">
      <c r="B313" s="88" t="s">
        <v>583</v>
      </c>
      <c r="C313" s="160" t="s">
        <v>584</v>
      </c>
      <c r="D313" s="79" t="s">
        <v>81</v>
      </c>
      <c r="E313" s="104">
        <v>10</v>
      </c>
      <c r="F313" s="104">
        <v>50.54</v>
      </c>
      <c r="G313" s="22">
        <f t="shared" si="34"/>
        <v>505.4</v>
      </c>
      <c r="H313" s="20"/>
      <c r="I313" s="52"/>
      <c r="J313" s="120" t="s">
        <v>81</v>
      </c>
      <c r="K313" s="104">
        <v>23.22</v>
      </c>
      <c r="L313" s="104">
        <v>60.99</v>
      </c>
      <c r="M313" s="20">
        <f t="shared" ref="M313:M316" si="40">+L313*K313</f>
        <v>1416.1877999999999</v>
      </c>
      <c r="N313" s="20"/>
      <c r="O313" s="52"/>
      <c r="P313" s="79" t="s">
        <v>81</v>
      </c>
      <c r="Q313" s="129">
        <v>25.92</v>
      </c>
      <c r="R313" s="129">
        <v>34.47</v>
      </c>
      <c r="S313" s="10">
        <f t="shared" si="39"/>
        <v>893.4624</v>
      </c>
      <c r="T313" s="20"/>
      <c r="U313" s="52"/>
    </row>
    <row r="314" spans="2:21">
      <c r="B314" s="88" t="s">
        <v>585</v>
      </c>
      <c r="C314" s="160" t="s">
        <v>586</v>
      </c>
      <c r="D314" s="79" t="s">
        <v>32</v>
      </c>
      <c r="E314" s="104">
        <v>13</v>
      </c>
      <c r="F314" s="104">
        <v>52.36</v>
      </c>
      <c r="G314" s="22">
        <f>F314*E314</f>
        <v>680.68</v>
      </c>
      <c r="H314" s="20"/>
      <c r="I314" s="52"/>
      <c r="J314" s="120" t="s">
        <v>32</v>
      </c>
      <c r="K314" s="104">
        <v>46.45</v>
      </c>
      <c r="L314" s="104">
        <v>51.36</v>
      </c>
      <c r="M314" s="20">
        <f t="shared" si="40"/>
        <v>2385.672</v>
      </c>
      <c r="N314" s="20"/>
      <c r="O314" s="52"/>
      <c r="P314" s="79" t="s">
        <v>32</v>
      </c>
      <c r="Q314" s="129">
        <v>6.4799999999999995</v>
      </c>
      <c r="R314" s="129">
        <v>10</v>
      </c>
      <c r="S314" s="10">
        <f t="shared" si="39"/>
        <v>64.8</v>
      </c>
      <c r="T314" s="20"/>
      <c r="U314" s="52"/>
    </row>
    <row r="315" spans="2:21">
      <c r="B315" s="88" t="s">
        <v>587</v>
      </c>
      <c r="C315" s="160" t="s">
        <v>588</v>
      </c>
      <c r="D315" s="79" t="s">
        <v>81</v>
      </c>
      <c r="E315" s="104">
        <v>3.8</v>
      </c>
      <c r="F315" s="104">
        <v>44.09</v>
      </c>
      <c r="G315" s="22">
        <f t="shared" si="34"/>
        <v>167.542</v>
      </c>
      <c r="H315" s="20"/>
      <c r="I315" s="52"/>
      <c r="J315" s="120" t="s">
        <v>81</v>
      </c>
      <c r="K315" s="104">
        <v>18.579999999999998</v>
      </c>
      <c r="L315" s="104">
        <v>19.260000000000002</v>
      </c>
      <c r="M315" s="20">
        <f t="shared" si="40"/>
        <v>357.85079999999999</v>
      </c>
      <c r="N315" s="20"/>
      <c r="O315" s="52"/>
      <c r="P315" s="79" t="s">
        <v>81</v>
      </c>
      <c r="Q315" s="129">
        <v>17.280000000000005</v>
      </c>
      <c r="R315" s="129">
        <v>27</v>
      </c>
      <c r="S315" s="10">
        <f t="shared" si="39"/>
        <v>466.56000000000012</v>
      </c>
      <c r="T315" s="20"/>
      <c r="U315" s="52"/>
    </row>
    <row r="316" spans="2:21">
      <c r="B316" s="88"/>
      <c r="C316" s="160" t="s">
        <v>589</v>
      </c>
      <c r="D316" s="120" t="s">
        <v>81</v>
      </c>
      <c r="E316" s="104"/>
      <c r="F316" s="104"/>
      <c r="G316" s="22"/>
      <c r="H316" s="20"/>
      <c r="I316" s="52"/>
      <c r="J316" s="120" t="s">
        <v>81</v>
      </c>
      <c r="K316" s="104">
        <v>5.81</v>
      </c>
      <c r="L316" s="104">
        <v>26.75</v>
      </c>
      <c r="M316" s="20">
        <f t="shared" si="40"/>
        <v>155.41749999999999</v>
      </c>
      <c r="N316" s="20"/>
      <c r="O316" s="52"/>
      <c r="P316" s="79"/>
      <c r="Q316" s="104"/>
      <c r="R316" s="20"/>
      <c r="S316" s="10"/>
      <c r="T316" s="20"/>
      <c r="U316" s="52"/>
    </row>
    <row r="317" spans="2:21">
      <c r="B317" s="95" t="s">
        <v>590</v>
      </c>
      <c r="C317" s="140" t="s">
        <v>520</v>
      </c>
      <c r="D317" s="59"/>
      <c r="E317" s="107"/>
      <c r="F317" s="107"/>
      <c r="G317" s="22">
        <f t="shared" si="34"/>
        <v>0</v>
      </c>
      <c r="H317" s="25"/>
      <c r="I317" s="60"/>
      <c r="J317" s="59"/>
      <c r="K317" s="107"/>
      <c r="L317" s="25"/>
      <c r="M317" s="25"/>
      <c r="N317" s="25"/>
      <c r="O317" s="60"/>
      <c r="P317" s="59"/>
      <c r="Q317" s="107"/>
      <c r="R317" s="25"/>
      <c r="S317" s="10"/>
      <c r="T317" s="25"/>
      <c r="U317" s="60"/>
    </row>
    <row r="318" spans="2:21">
      <c r="B318" s="88" t="s">
        <v>591</v>
      </c>
      <c r="C318" s="160" t="s">
        <v>592</v>
      </c>
      <c r="D318" s="79" t="s">
        <v>76</v>
      </c>
      <c r="E318" s="104">
        <v>1</v>
      </c>
      <c r="F318" s="104">
        <v>712</v>
      </c>
      <c r="G318" s="22">
        <f t="shared" si="34"/>
        <v>712</v>
      </c>
      <c r="H318" s="20"/>
      <c r="I318" s="52"/>
      <c r="J318" s="123" t="s">
        <v>76</v>
      </c>
      <c r="K318" s="104">
        <v>1</v>
      </c>
      <c r="L318" s="105">
        <v>1605</v>
      </c>
      <c r="M318" s="20">
        <f>+L318*K318</f>
        <v>1605</v>
      </c>
      <c r="N318" s="20"/>
      <c r="O318" s="52"/>
      <c r="P318" s="79" t="s">
        <v>76</v>
      </c>
      <c r="Q318" s="129">
        <v>1</v>
      </c>
      <c r="R318" s="129">
        <v>411</v>
      </c>
      <c r="S318" s="10">
        <f t="shared" si="39"/>
        <v>411</v>
      </c>
      <c r="T318" s="20"/>
      <c r="U318" s="52"/>
    </row>
    <row r="319" spans="2:21">
      <c r="B319" s="88" t="s">
        <v>593</v>
      </c>
      <c r="C319" s="161" t="s">
        <v>594</v>
      </c>
      <c r="D319" s="79" t="s">
        <v>76</v>
      </c>
      <c r="E319" s="104">
        <v>1</v>
      </c>
      <c r="F319" s="104">
        <v>792</v>
      </c>
      <c r="G319" s="22">
        <f t="shared" si="34"/>
        <v>792</v>
      </c>
      <c r="H319" s="20"/>
      <c r="I319" s="52"/>
      <c r="J319" s="123" t="s">
        <v>76</v>
      </c>
      <c r="K319" s="104">
        <v>2</v>
      </c>
      <c r="L319" s="105">
        <v>1284</v>
      </c>
      <c r="M319" s="20">
        <f>+L319*K319</f>
        <v>2568</v>
      </c>
      <c r="N319" s="20"/>
      <c r="O319" s="52"/>
      <c r="P319" s="79" t="s">
        <v>76</v>
      </c>
      <c r="Q319" s="129">
        <v>1</v>
      </c>
      <c r="R319" s="129">
        <v>421.45</v>
      </c>
      <c r="S319" s="10">
        <f t="shared" si="39"/>
        <v>421.45</v>
      </c>
      <c r="T319" s="20"/>
      <c r="U319" s="52"/>
    </row>
    <row r="320" spans="2:21">
      <c r="B320" s="192"/>
      <c r="C320" s="174" t="s">
        <v>201</v>
      </c>
      <c r="D320" s="81"/>
      <c r="E320" s="149"/>
      <c r="F320" s="149"/>
      <c r="G320" s="21"/>
      <c r="H320" s="21">
        <v>0</v>
      </c>
      <c r="I320" s="54"/>
      <c r="J320" s="190"/>
      <c r="K320" s="149"/>
      <c r="L320" s="191"/>
      <c r="M320" s="21">
        <f t="shared" ref="M320:M333" si="41">+L320*K320</f>
        <v>0</v>
      </c>
      <c r="N320" s="230">
        <f>SUM(M321:M334)</f>
        <v>21451.018100000001</v>
      </c>
      <c r="O320" s="54"/>
      <c r="P320" s="81"/>
      <c r="Q320" s="149"/>
      <c r="R320" s="21"/>
      <c r="S320" s="16"/>
      <c r="T320" s="21">
        <f>SUM(S334:S342)</f>
        <v>19244.8436</v>
      </c>
      <c r="U320" s="54"/>
    </row>
    <row r="321" spans="2:21">
      <c r="B321" s="88"/>
      <c r="C321" s="139" t="s">
        <v>595</v>
      </c>
      <c r="D321" s="120" t="s">
        <v>81</v>
      </c>
      <c r="E321" s="104"/>
      <c r="F321" s="104"/>
      <c r="G321" s="22"/>
      <c r="H321" s="20"/>
      <c r="I321" s="52"/>
      <c r="J321" s="120" t="s">
        <v>81</v>
      </c>
      <c r="K321" s="104">
        <v>3.19</v>
      </c>
      <c r="L321" s="104">
        <v>55.22</v>
      </c>
      <c r="M321" s="20">
        <f t="shared" si="41"/>
        <v>176.15179999999998</v>
      </c>
      <c r="N321" s="20"/>
      <c r="O321" s="52"/>
      <c r="P321" s="79"/>
      <c r="Q321" s="104"/>
      <c r="R321" s="20"/>
      <c r="S321" s="10"/>
      <c r="T321" s="20"/>
      <c r="U321" s="52"/>
    </row>
    <row r="322" spans="2:21">
      <c r="B322" s="88"/>
      <c r="C322" s="139" t="s">
        <v>596</v>
      </c>
      <c r="D322" s="120" t="s">
        <v>81</v>
      </c>
      <c r="E322" s="104"/>
      <c r="F322" s="104"/>
      <c r="G322" s="22"/>
      <c r="H322" s="20"/>
      <c r="I322" s="52"/>
      <c r="J322" s="120" t="s">
        <v>81</v>
      </c>
      <c r="K322" s="104">
        <v>3.99</v>
      </c>
      <c r="L322" s="104">
        <v>26.75</v>
      </c>
      <c r="M322" s="20">
        <f t="shared" si="41"/>
        <v>106.7325</v>
      </c>
      <c r="N322" s="20"/>
      <c r="O322" s="52"/>
      <c r="P322" s="79"/>
      <c r="Q322" s="104"/>
      <c r="R322" s="20"/>
      <c r="S322" s="10"/>
      <c r="T322" s="20"/>
      <c r="U322" s="52"/>
    </row>
    <row r="323" spans="2:21">
      <c r="B323" s="88"/>
      <c r="C323" s="139" t="s">
        <v>597</v>
      </c>
      <c r="D323" s="120" t="s">
        <v>81</v>
      </c>
      <c r="E323" s="104"/>
      <c r="F323" s="104"/>
      <c r="G323" s="22"/>
      <c r="H323" s="20"/>
      <c r="I323" s="52"/>
      <c r="J323" s="120" t="s">
        <v>81</v>
      </c>
      <c r="K323" s="104">
        <v>1.83</v>
      </c>
      <c r="L323" s="104">
        <v>336.08</v>
      </c>
      <c r="M323" s="20">
        <f t="shared" si="41"/>
        <v>615.02639999999997</v>
      </c>
      <c r="N323" s="20"/>
      <c r="O323" s="52"/>
      <c r="P323" s="79"/>
      <c r="Q323" s="104"/>
      <c r="R323" s="20"/>
      <c r="S323" s="10"/>
      <c r="T323" s="20"/>
      <c r="U323" s="52"/>
    </row>
    <row r="324" spans="2:21">
      <c r="B324" s="88"/>
      <c r="C324" s="139" t="s">
        <v>598</v>
      </c>
      <c r="D324" s="120" t="s">
        <v>32</v>
      </c>
      <c r="E324" s="104"/>
      <c r="F324" s="104"/>
      <c r="G324" s="22"/>
      <c r="H324" s="20"/>
      <c r="I324" s="52"/>
      <c r="J324" s="120" t="s">
        <v>32</v>
      </c>
      <c r="K324" s="104">
        <v>14.96</v>
      </c>
      <c r="L324" s="104">
        <v>50.59</v>
      </c>
      <c r="M324" s="20">
        <f t="shared" si="41"/>
        <v>756.82640000000015</v>
      </c>
      <c r="N324" s="20"/>
      <c r="O324" s="52"/>
      <c r="P324" s="79"/>
      <c r="Q324" s="104"/>
      <c r="R324" s="20"/>
      <c r="S324" s="10"/>
      <c r="T324" s="20"/>
      <c r="U324" s="52"/>
    </row>
    <row r="325" spans="2:21">
      <c r="B325" s="88"/>
      <c r="C325" s="139" t="s">
        <v>599</v>
      </c>
      <c r="D325" s="120" t="s">
        <v>157</v>
      </c>
      <c r="E325" s="104"/>
      <c r="F325" s="104"/>
      <c r="G325" s="22"/>
      <c r="H325" s="20"/>
      <c r="I325" s="52"/>
      <c r="J325" s="120" t="s">
        <v>157</v>
      </c>
      <c r="K325" s="104">
        <v>67.650000000000006</v>
      </c>
      <c r="L325" s="104">
        <v>5.34</v>
      </c>
      <c r="M325" s="20">
        <f t="shared" si="41"/>
        <v>361.25100000000003</v>
      </c>
      <c r="N325" s="20"/>
      <c r="O325" s="52"/>
      <c r="P325" s="79"/>
      <c r="Q325" s="104"/>
      <c r="R325" s="20"/>
      <c r="S325" s="10"/>
      <c r="T325" s="20"/>
      <c r="U325" s="52"/>
    </row>
    <row r="326" spans="2:21">
      <c r="B326" s="88"/>
      <c r="C326" s="139" t="s">
        <v>600</v>
      </c>
      <c r="D326" s="123" t="s">
        <v>76</v>
      </c>
      <c r="E326" s="104"/>
      <c r="F326" s="104"/>
      <c r="G326" s="22"/>
      <c r="H326" s="20"/>
      <c r="I326" s="52"/>
      <c r="J326" s="123" t="s">
        <v>76</v>
      </c>
      <c r="K326" s="104">
        <v>3</v>
      </c>
      <c r="L326" s="104">
        <v>267.5</v>
      </c>
      <c r="M326" s="20">
        <f t="shared" si="41"/>
        <v>802.5</v>
      </c>
      <c r="N326" s="20"/>
      <c r="O326" s="52"/>
      <c r="P326" s="79"/>
      <c r="Q326" s="104"/>
      <c r="R326" s="20"/>
      <c r="S326" s="10"/>
      <c r="T326" s="20"/>
      <c r="U326" s="52"/>
    </row>
    <row r="327" spans="2:21">
      <c r="B327" s="88"/>
      <c r="C327" s="139" t="s">
        <v>601</v>
      </c>
      <c r="D327" s="123" t="s">
        <v>76</v>
      </c>
      <c r="E327" s="104"/>
      <c r="F327" s="104"/>
      <c r="G327" s="22"/>
      <c r="H327" s="20"/>
      <c r="I327" s="52"/>
      <c r="J327" s="123" t="s">
        <v>76</v>
      </c>
      <c r="K327" s="104">
        <v>4</v>
      </c>
      <c r="L327" s="104">
        <v>406.6</v>
      </c>
      <c r="M327" s="20">
        <f t="shared" si="41"/>
        <v>1626.4</v>
      </c>
      <c r="N327" s="20"/>
      <c r="O327" s="52"/>
      <c r="P327" s="79"/>
      <c r="Q327" s="104"/>
      <c r="R327" s="20"/>
      <c r="S327" s="10"/>
      <c r="T327" s="20"/>
      <c r="U327" s="52"/>
    </row>
    <row r="328" spans="2:21">
      <c r="B328" s="88"/>
      <c r="C328" s="139" t="s">
        <v>602</v>
      </c>
      <c r="D328" s="123" t="s">
        <v>76</v>
      </c>
      <c r="E328" s="104"/>
      <c r="F328" s="104"/>
      <c r="G328" s="22"/>
      <c r="H328" s="20"/>
      <c r="I328" s="52"/>
      <c r="J328" s="123" t="s">
        <v>76</v>
      </c>
      <c r="K328" s="104">
        <v>2</v>
      </c>
      <c r="L328" s="104">
        <v>406.6</v>
      </c>
      <c r="M328" s="20">
        <f t="shared" si="41"/>
        <v>813.2</v>
      </c>
      <c r="N328" s="20"/>
      <c r="O328" s="52"/>
      <c r="P328" s="79"/>
      <c r="Q328" s="104"/>
      <c r="R328" s="20"/>
      <c r="S328" s="10"/>
      <c r="T328" s="20"/>
      <c r="U328" s="52"/>
    </row>
    <row r="329" spans="2:21">
      <c r="B329" s="88"/>
      <c r="C329" s="139" t="s">
        <v>603</v>
      </c>
      <c r="D329" s="123" t="s">
        <v>76</v>
      </c>
      <c r="E329" s="104"/>
      <c r="F329" s="104"/>
      <c r="G329" s="22"/>
      <c r="H329" s="20"/>
      <c r="I329" s="52"/>
      <c r="J329" s="123" t="s">
        <v>76</v>
      </c>
      <c r="K329" s="104">
        <v>2</v>
      </c>
      <c r="L329" s="104">
        <v>374.5</v>
      </c>
      <c r="M329" s="20">
        <f t="shared" si="41"/>
        <v>749</v>
      </c>
      <c r="N329" s="20"/>
      <c r="O329" s="52"/>
      <c r="P329" s="79"/>
      <c r="Q329" s="104"/>
      <c r="R329" s="20"/>
      <c r="S329" s="10"/>
      <c r="T329" s="20"/>
      <c r="U329" s="52"/>
    </row>
    <row r="330" spans="2:21" ht="30">
      <c r="B330" s="88"/>
      <c r="C330" s="142" t="s">
        <v>604</v>
      </c>
      <c r="D330" s="123" t="s">
        <v>76</v>
      </c>
      <c r="E330" s="104"/>
      <c r="F330" s="104"/>
      <c r="G330" s="22"/>
      <c r="H330" s="20"/>
      <c r="I330" s="52"/>
      <c r="J330" s="123" t="s">
        <v>76</v>
      </c>
      <c r="K330" s="104">
        <v>1</v>
      </c>
      <c r="L330" s="104">
        <v>481.5</v>
      </c>
      <c r="M330" s="20">
        <f t="shared" si="41"/>
        <v>481.5</v>
      </c>
      <c r="N330" s="20"/>
      <c r="O330" s="52"/>
      <c r="P330" s="79"/>
      <c r="Q330" s="104"/>
      <c r="R330" s="20"/>
      <c r="S330" s="10"/>
      <c r="T330" s="20"/>
      <c r="U330" s="52"/>
    </row>
    <row r="331" spans="2:21">
      <c r="B331" s="88"/>
      <c r="C331" s="139" t="s">
        <v>605</v>
      </c>
      <c r="D331" s="123" t="s">
        <v>76</v>
      </c>
      <c r="E331" s="104"/>
      <c r="F331" s="104"/>
      <c r="G331" s="22"/>
      <c r="H331" s="20"/>
      <c r="I331" s="52"/>
      <c r="J331" s="123" t="s">
        <v>76</v>
      </c>
      <c r="K331" s="104">
        <v>2</v>
      </c>
      <c r="L331" s="105">
        <v>6955</v>
      </c>
      <c r="M331" s="20">
        <f t="shared" si="41"/>
        <v>13910</v>
      </c>
      <c r="N331" s="20"/>
      <c r="O331" s="52"/>
      <c r="P331" s="79"/>
      <c r="Q331" s="104"/>
      <c r="R331" s="20"/>
      <c r="S331" s="10"/>
      <c r="T331" s="20"/>
      <c r="U331" s="52"/>
    </row>
    <row r="332" spans="2:21">
      <c r="B332" s="88"/>
      <c r="C332" s="139" t="s">
        <v>447</v>
      </c>
      <c r="D332" s="123" t="s">
        <v>76</v>
      </c>
      <c r="E332" s="104"/>
      <c r="F332" s="104"/>
      <c r="G332" s="22"/>
      <c r="H332" s="20"/>
      <c r="I332" s="52"/>
      <c r="J332" s="123" t="s">
        <v>76</v>
      </c>
      <c r="K332" s="104">
        <v>3</v>
      </c>
      <c r="L332" s="104">
        <v>256.23</v>
      </c>
      <c r="M332" s="20">
        <f t="shared" si="41"/>
        <v>768.69</v>
      </c>
      <c r="N332" s="20"/>
      <c r="O332" s="52"/>
      <c r="P332" s="79"/>
      <c r="Q332" s="104"/>
      <c r="R332" s="20"/>
      <c r="S332" s="10"/>
      <c r="T332" s="20"/>
      <c r="U332" s="52"/>
    </row>
    <row r="333" spans="2:21">
      <c r="B333" s="88"/>
      <c r="C333" s="139" t="s">
        <v>449</v>
      </c>
      <c r="D333" s="123" t="s">
        <v>76</v>
      </c>
      <c r="E333" s="104"/>
      <c r="F333" s="104"/>
      <c r="G333" s="22"/>
      <c r="H333" s="20"/>
      <c r="I333" s="52"/>
      <c r="J333" s="123" t="s">
        <v>76</v>
      </c>
      <c r="K333" s="104">
        <v>6</v>
      </c>
      <c r="L333" s="104">
        <v>47.29</v>
      </c>
      <c r="M333" s="20">
        <f t="shared" si="41"/>
        <v>283.74</v>
      </c>
      <c r="N333" s="20"/>
      <c r="O333" s="52"/>
      <c r="P333" s="79"/>
      <c r="Q333" s="104"/>
      <c r="R333" s="20"/>
      <c r="S333" s="10"/>
      <c r="T333" s="20"/>
      <c r="U333" s="52"/>
    </row>
    <row r="334" spans="2:21">
      <c r="B334" s="88"/>
      <c r="C334" s="161" t="s">
        <v>606</v>
      </c>
      <c r="D334" s="79" t="s">
        <v>81</v>
      </c>
      <c r="E334" s="104"/>
      <c r="F334" s="104"/>
      <c r="G334" s="22"/>
      <c r="H334" s="20"/>
      <c r="I334" s="52"/>
      <c r="J334" s="123"/>
      <c r="K334" s="104"/>
      <c r="L334" s="104"/>
      <c r="M334" s="20"/>
      <c r="N334" s="20"/>
      <c r="O334" s="52"/>
      <c r="P334" s="79" t="s">
        <v>81</v>
      </c>
      <c r="Q334" s="132">
        <v>8.6400000000000023</v>
      </c>
      <c r="R334" s="129">
        <v>32.74</v>
      </c>
      <c r="S334" s="10">
        <f t="shared" si="39"/>
        <v>282.87360000000007</v>
      </c>
      <c r="T334" s="20"/>
      <c r="U334" s="52"/>
    </row>
    <row r="335" spans="2:21">
      <c r="B335" s="88"/>
      <c r="C335" s="161" t="s">
        <v>607</v>
      </c>
      <c r="D335" s="79" t="s">
        <v>76</v>
      </c>
      <c r="E335" s="104"/>
      <c r="F335" s="104"/>
      <c r="G335" s="22"/>
      <c r="H335" s="20"/>
      <c r="I335" s="52"/>
      <c r="J335" s="123"/>
      <c r="K335" s="104"/>
      <c r="L335" s="104"/>
      <c r="M335" s="20"/>
      <c r="N335" s="20"/>
      <c r="O335" s="52"/>
      <c r="P335" s="79" t="s">
        <v>76</v>
      </c>
      <c r="Q335" s="132">
        <v>6</v>
      </c>
      <c r="R335" s="129">
        <v>28.24</v>
      </c>
      <c r="S335" s="10">
        <f t="shared" si="39"/>
        <v>169.44</v>
      </c>
      <c r="T335" s="20"/>
      <c r="U335" s="52"/>
    </row>
    <row r="336" spans="2:21">
      <c r="B336" s="88"/>
      <c r="C336" s="161" t="s">
        <v>608</v>
      </c>
      <c r="D336" s="79" t="s">
        <v>76</v>
      </c>
      <c r="E336" s="104"/>
      <c r="F336" s="104"/>
      <c r="G336" s="22"/>
      <c r="H336" s="20"/>
      <c r="I336" s="52"/>
      <c r="J336" s="123"/>
      <c r="K336" s="104"/>
      <c r="L336" s="104"/>
      <c r="M336" s="20"/>
      <c r="N336" s="20"/>
      <c r="O336" s="52"/>
      <c r="P336" s="79" t="s">
        <v>76</v>
      </c>
      <c r="Q336" s="132">
        <v>2</v>
      </c>
      <c r="R336" s="129">
        <v>20.5</v>
      </c>
      <c r="S336" s="10">
        <f t="shared" si="39"/>
        <v>41</v>
      </c>
      <c r="T336" s="20"/>
      <c r="U336" s="52"/>
    </row>
    <row r="337" spans="2:21">
      <c r="B337" s="88"/>
      <c r="C337" s="161" t="s">
        <v>609</v>
      </c>
      <c r="D337" s="79" t="s">
        <v>76</v>
      </c>
      <c r="E337" s="104"/>
      <c r="F337" s="104"/>
      <c r="G337" s="22"/>
      <c r="H337" s="20"/>
      <c r="I337" s="52"/>
      <c r="J337" s="123"/>
      <c r="K337" s="104"/>
      <c r="L337" s="104"/>
      <c r="M337" s="20"/>
      <c r="N337" s="20"/>
      <c r="O337" s="52"/>
      <c r="P337" s="79" t="s">
        <v>76</v>
      </c>
      <c r="Q337" s="132">
        <v>6</v>
      </c>
      <c r="R337" s="129">
        <v>33.58</v>
      </c>
      <c r="S337" s="10">
        <f t="shared" si="39"/>
        <v>201.48</v>
      </c>
      <c r="T337" s="20"/>
      <c r="U337" s="52"/>
    </row>
    <row r="338" spans="2:21">
      <c r="B338" s="88"/>
      <c r="C338" s="161" t="s">
        <v>610</v>
      </c>
      <c r="D338" s="79" t="s">
        <v>76</v>
      </c>
      <c r="E338" s="104"/>
      <c r="F338" s="104"/>
      <c r="G338" s="22"/>
      <c r="H338" s="20"/>
      <c r="I338" s="52"/>
      <c r="J338" s="123"/>
      <c r="K338" s="104"/>
      <c r="L338" s="104"/>
      <c r="M338" s="20"/>
      <c r="N338" s="20"/>
      <c r="O338" s="52"/>
      <c r="P338" s="79" t="s">
        <v>76</v>
      </c>
      <c r="Q338" s="132">
        <v>3</v>
      </c>
      <c r="R338" s="129">
        <v>31.98</v>
      </c>
      <c r="S338" s="10">
        <f t="shared" si="39"/>
        <v>95.94</v>
      </c>
      <c r="T338" s="20"/>
      <c r="U338" s="52"/>
    </row>
    <row r="339" spans="2:21">
      <c r="B339" s="88"/>
      <c r="C339" s="161" t="s">
        <v>611</v>
      </c>
      <c r="D339" s="79" t="s">
        <v>76</v>
      </c>
      <c r="E339" s="104"/>
      <c r="F339" s="104"/>
      <c r="G339" s="22"/>
      <c r="H339" s="20"/>
      <c r="I339" s="52"/>
      <c r="J339" s="123"/>
      <c r="K339" s="104"/>
      <c r="L339" s="104"/>
      <c r="M339" s="20"/>
      <c r="N339" s="20"/>
      <c r="O339" s="52"/>
      <c r="P339" s="79" t="s">
        <v>76</v>
      </c>
      <c r="Q339" s="132">
        <v>17</v>
      </c>
      <c r="R339" s="129">
        <v>35.07</v>
      </c>
      <c r="S339" s="10">
        <f t="shared" si="39"/>
        <v>596.19000000000005</v>
      </c>
      <c r="T339" s="20"/>
      <c r="U339" s="52"/>
    </row>
    <row r="340" spans="2:21">
      <c r="B340" s="88"/>
      <c r="C340" s="161" t="s">
        <v>612</v>
      </c>
      <c r="D340" s="79" t="s">
        <v>613</v>
      </c>
      <c r="E340" s="104"/>
      <c r="F340" s="104"/>
      <c r="G340" s="22"/>
      <c r="H340" s="20"/>
      <c r="I340" s="52"/>
      <c r="J340" s="123"/>
      <c r="K340" s="104"/>
      <c r="L340" s="104"/>
      <c r="M340" s="20"/>
      <c r="N340" s="20"/>
      <c r="O340" s="52"/>
      <c r="P340" s="79" t="s">
        <v>613</v>
      </c>
      <c r="Q340" s="132">
        <v>10</v>
      </c>
      <c r="R340" s="129">
        <v>30.31</v>
      </c>
      <c r="S340" s="10">
        <f t="shared" si="39"/>
        <v>303.09999999999997</v>
      </c>
      <c r="T340" s="20"/>
      <c r="U340" s="52"/>
    </row>
    <row r="341" spans="2:21">
      <c r="B341" s="88"/>
      <c r="C341" s="161" t="s">
        <v>614</v>
      </c>
      <c r="D341" s="79" t="s">
        <v>76</v>
      </c>
      <c r="E341" s="104"/>
      <c r="F341" s="104"/>
      <c r="G341" s="22"/>
      <c r="H341" s="20"/>
      <c r="I341" s="52"/>
      <c r="J341" s="123"/>
      <c r="K341" s="104"/>
      <c r="L341" s="104"/>
      <c r="M341" s="20"/>
      <c r="N341" s="20"/>
      <c r="O341" s="52"/>
      <c r="P341" s="79" t="s">
        <v>76</v>
      </c>
      <c r="Q341" s="132">
        <v>1</v>
      </c>
      <c r="R341" s="129">
        <v>3622.97</v>
      </c>
      <c r="S341" s="10">
        <f t="shared" si="39"/>
        <v>3622.97</v>
      </c>
      <c r="T341" s="20"/>
      <c r="U341" s="52"/>
    </row>
    <row r="342" spans="2:21" ht="15.75" customHeight="1">
      <c r="B342" s="88"/>
      <c r="C342" s="161" t="s">
        <v>615</v>
      </c>
      <c r="D342" s="79" t="s">
        <v>76</v>
      </c>
      <c r="E342" s="104"/>
      <c r="F342" s="104"/>
      <c r="G342" s="22"/>
      <c r="H342" s="20"/>
      <c r="J342" s="123"/>
      <c r="K342" s="104"/>
      <c r="L342" s="104"/>
      <c r="M342" s="20"/>
      <c r="N342" s="20"/>
      <c r="O342" s="52"/>
      <c r="P342" s="79" t="s">
        <v>76</v>
      </c>
      <c r="Q342" s="132">
        <v>1</v>
      </c>
      <c r="R342" s="129">
        <v>13931.85</v>
      </c>
      <c r="S342" s="10">
        <f t="shared" si="39"/>
        <v>13931.85</v>
      </c>
      <c r="T342" s="20"/>
      <c r="U342" s="52"/>
    </row>
    <row r="343" spans="2:21">
      <c r="B343" s="89" t="s">
        <v>616</v>
      </c>
      <c r="C343" s="138" t="s">
        <v>617</v>
      </c>
      <c r="D343" s="48"/>
      <c r="E343" s="173"/>
      <c r="F343" s="173"/>
      <c r="G343" s="24">
        <f t="shared" si="34"/>
        <v>0</v>
      </c>
      <c r="H343" s="24"/>
      <c r="I343" s="214">
        <f>+H344+H351+H358+H367+H373+H396+H407</f>
        <v>75332.818999999989</v>
      </c>
      <c r="J343" s="215"/>
      <c r="K343" s="216"/>
      <c r="L343" s="217"/>
      <c r="M343" s="217"/>
      <c r="N343" s="217"/>
      <c r="O343" s="214">
        <f>+N344+N351+N358+N367+N373+N396+N407+N446</f>
        <v>119065.004</v>
      </c>
      <c r="P343" s="48"/>
      <c r="Q343" s="216"/>
      <c r="R343" s="217"/>
      <c r="S343" s="213"/>
      <c r="T343" s="217"/>
      <c r="U343" s="214">
        <f>+T344+T351+T358+T367+T373+T396+T407+T425+T430+T433+T441+T443</f>
        <v>104068.99000000002</v>
      </c>
    </row>
    <row r="344" spans="2:21">
      <c r="B344" s="67" t="s">
        <v>618</v>
      </c>
      <c r="C344" s="153" t="s">
        <v>619</v>
      </c>
      <c r="D344" s="75"/>
      <c r="E344" s="172"/>
      <c r="F344" s="172"/>
      <c r="G344" s="21">
        <f t="shared" si="34"/>
        <v>0</v>
      </c>
      <c r="H344" s="21">
        <f>SUM(G345:G347)</f>
        <v>22090.83</v>
      </c>
      <c r="I344" s="54"/>
      <c r="J344" s="53"/>
      <c r="K344" s="172"/>
      <c r="L344" s="21"/>
      <c r="M344" s="21"/>
      <c r="N344" s="21">
        <f>+M345</f>
        <v>5500</v>
      </c>
      <c r="O344" s="54"/>
      <c r="P344" s="75"/>
      <c r="Q344" s="172"/>
      <c r="R344" s="21"/>
      <c r="S344" s="16"/>
      <c r="T344" s="21">
        <f>SUM(S348:S350)</f>
        <v>10929.17</v>
      </c>
      <c r="U344" s="54"/>
    </row>
    <row r="345" spans="2:21" ht="97.5" customHeight="1">
      <c r="B345" s="88" t="s">
        <v>620</v>
      </c>
      <c r="C345" s="156" t="s">
        <v>621</v>
      </c>
      <c r="D345" s="74" t="s">
        <v>76</v>
      </c>
      <c r="E345" s="108">
        <v>1</v>
      </c>
      <c r="F345" s="124">
        <v>3546</v>
      </c>
      <c r="G345" s="22">
        <f t="shared" si="34"/>
        <v>3546</v>
      </c>
      <c r="H345" s="11"/>
      <c r="I345" s="43"/>
      <c r="J345" s="42" t="s">
        <v>76</v>
      </c>
      <c r="K345" s="108">
        <v>1</v>
      </c>
      <c r="L345" s="11">
        <v>5500</v>
      </c>
      <c r="M345" s="11">
        <f>+K345*L345</f>
        <v>5500</v>
      </c>
      <c r="N345" s="11"/>
      <c r="O345" s="43"/>
      <c r="P345" s="74"/>
      <c r="Q345" s="108"/>
      <c r="R345" s="11"/>
      <c r="S345" s="10">
        <f t="shared" si="39"/>
        <v>0</v>
      </c>
      <c r="T345" s="384" t="s">
        <v>622</v>
      </c>
      <c r="U345" s="385"/>
    </row>
    <row r="346" spans="2:21" ht="97.5" customHeight="1">
      <c r="B346" s="88" t="s">
        <v>623</v>
      </c>
      <c r="C346" s="156" t="s">
        <v>624</v>
      </c>
      <c r="D346" s="74" t="s">
        <v>76</v>
      </c>
      <c r="E346" s="108">
        <v>1</v>
      </c>
      <c r="F346" s="124">
        <v>8100</v>
      </c>
      <c r="G346" s="22">
        <f t="shared" si="34"/>
        <v>8100</v>
      </c>
      <c r="H346" s="11"/>
      <c r="I346" s="43"/>
      <c r="J346" s="42"/>
      <c r="K346" s="108"/>
      <c r="L346" s="11"/>
      <c r="M346" s="11"/>
      <c r="N346" s="384" t="s">
        <v>625</v>
      </c>
      <c r="O346" s="385"/>
      <c r="P346" s="74"/>
      <c r="Q346" s="108"/>
      <c r="R346" s="11"/>
      <c r="S346" s="10">
        <f t="shared" si="39"/>
        <v>0</v>
      </c>
      <c r="T346" s="384" t="s">
        <v>622</v>
      </c>
      <c r="U346" s="385"/>
    </row>
    <row r="347" spans="2:21" ht="30">
      <c r="B347" s="88" t="s">
        <v>626</v>
      </c>
      <c r="C347" s="232" t="s">
        <v>627</v>
      </c>
      <c r="D347" s="74" t="s">
        <v>76</v>
      </c>
      <c r="E347" s="104">
        <v>3</v>
      </c>
      <c r="F347" s="105">
        <v>3481.61</v>
      </c>
      <c r="G347" s="230">
        <f>F347*E347</f>
        <v>10444.83</v>
      </c>
      <c r="H347" s="20"/>
      <c r="I347" s="52"/>
      <c r="J347" s="51"/>
      <c r="K347" s="104"/>
      <c r="L347" s="20"/>
      <c r="M347" s="20"/>
      <c r="N347" s="244" t="s">
        <v>625</v>
      </c>
      <c r="O347" s="245"/>
      <c r="P347" s="74"/>
      <c r="Q347" s="104"/>
      <c r="R347" s="20"/>
      <c r="S347" s="10">
        <f t="shared" si="39"/>
        <v>0</v>
      </c>
      <c r="T347" s="384" t="s">
        <v>622</v>
      </c>
      <c r="U347" s="385"/>
    </row>
    <row r="348" spans="2:21" ht="75">
      <c r="B348" s="88"/>
      <c r="C348" s="156" t="s">
        <v>628</v>
      </c>
      <c r="D348" s="74" t="s">
        <v>76</v>
      </c>
      <c r="E348" s="104"/>
      <c r="F348" s="105"/>
      <c r="G348" s="22"/>
      <c r="H348" s="20"/>
      <c r="I348" s="52"/>
      <c r="J348" s="51"/>
      <c r="K348" s="104"/>
      <c r="L348" s="20"/>
      <c r="M348" s="20"/>
      <c r="N348" s="20"/>
      <c r="O348" s="52"/>
      <c r="Q348" s="132">
        <v>1</v>
      </c>
      <c r="R348" s="129">
        <v>4736.3100000000004</v>
      </c>
      <c r="S348" s="10">
        <f t="shared" si="39"/>
        <v>4736.3100000000004</v>
      </c>
      <c r="T348" s="20"/>
      <c r="U348" s="52"/>
    </row>
    <row r="349" spans="2:21" ht="30">
      <c r="B349" s="88"/>
      <c r="C349" s="156" t="s">
        <v>629</v>
      </c>
      <c r="D349" s="74" t="s">
        <v>76</v>
      </c>
      <c r="E349" s="104"/>
      <c r="F349" s="105"/>
      <c r="G349" s="22"/>
      <c r="H349" s="20"/>
      <c r="I349" s="52"/>
      <c r="J349" s="51"/>
      <c r="K349" s="104"/>
      <c r="L349" s="20"/>
      <c r="M349" s="20"/>
      <c r="N349" s="20"/>
      <c r="O349" s="52"/>
      <c r="Q349" s="132">
        <v>1</v>
      </c>
      <c r="R349" s="129">
        <v>2768.24</v>
      </c>
      <c r="S349" s="10">
        <f t="shared" si="39"/>
        <v>2768.24</v>
      </c>
      <c r="T349" s="20"/>
      <c r="U349" s="52"/>
    </row>
    <row r="350" spans="2:21">
      <c r="B350" s="88"/>
      <c r="C350" s="156" t="s">
        <v>630</v>
      </c>
      <c r="D350" s="74" t="s">
        <v>76</v>
      </c>
      <c r="E350" s="104"/>
      <c r="F350" s="105"/>
      <c r="G350" s="22"/>
      <c r="H350" s="20"/>
      <c r="I350" s="52"/>
      <c r="J350" s="51"/>
      <c r="K350" s="104"/>
      <c r="L350" s="20"/>
      <c r="M350" s="20"/>
      <c r="N350" s="20"/>
      <c r="O350" s="52"/>
      <c r="Q350" s="132">
        <v>1</v>
      </c>
      <c r="R350" s="129">
        <v>3424.62</v>
      </c>
      <c r="S350" s="10">
        <f t="shared" si="39"/>
        <v>3424.62</v>
      </c>
      <c r="T350" s="20"/>
      <c r="U350" s="52"/>
    </row>
    <row r="351" spans="2:21">
      <c r="B351" s="67" t="s">
        <v>631</v>
      </c>
      <c r="C351" s="153" t="s">
        <v>632</v>
      </c>
      <c r="D351" s="40"/>
      <c r="E351" s="172"/>
      <c r="F351" s="172"/>
      <c r="G351" s="21">
        <f t="shared" si="34"/>
        <v>0</v>
      </c>
      <c r="H351" s="21">
        <f>SUM(G352:G356)</f>
        <v>5503.89</v>
      </c>
      <c r="I351" s="54"/>
      <c r="J351" s="53"/>
      <c r="K351" s="172"/>
      <c r="L351" s="21"/>
      <c r="M351" s="21"/>
      <c r="N351" s="21">
        <f>SUM(M352:M357)</f>
        <v>5148.8399999999992</v>
      </c>
      <c r="O351" s="54"/>
      <c r="P351" s="40"/>
      <c r="Q351" s="172"/>
      <c r="R351" s="21"/>
      <c r="S351" s="16"/>
      <c r="T351" s="21">
        <f>SUM(S352:S357)</f>
        <v>1263.7000000000003</v>
      </c>
      <c r="U351" s="54"/>
    </row>
    <row r="352" spans="2:21">
      <c r="B352" s="88" t="s">
        <v>633</v>
      </c>
      <c r="C352" s="154" t="s">
        <v>634</v>
      </c>
      <c r="D352" s="74" t="s">
        <v>470</v>
      </c>
      <c r="E352" s="104">
        <v>36</v>
      </c>
      <c r="F352" s="104">
        <v>94.05</v>
      </c>
      <c r="G352" s="22">
        <f t="shared" si="34"/>
        <v>3385.7999999999997</v>
      </c>
      <c r="H352" s="22"/>
      <c r="I352" s="56"/>
      <c r="J352" s="123" t="s">
        <v>470</v>
      </c>
      <c r="K352" s="104">
        <v>39</v>
      </c>
      <c r="L352" s="104">
        <v>92.02</v>
      </c>
      <c r="M352" s="22">
        <f>+L352*K352</f>
        <v>3588.7799999999997</v>
      </c>
      <c r="N352" s="22"/>
      <c r="O352" s="56"/>
      <c r="P352" s="74" t="s">
        <v>470</v>
      </c>
      <c r="Q352" s="130">
        <v>47</v>
      </c>
      <c r="R352" s="129">
        <v>18.420000000000002</v>
      </c>
      <c r="S352" s="10">
        <f t="shared" si="39"/>
        <v>865.74000000000012</v>
      </c>
      <c r="T352" s="225" t="s">
        <v>635</v>
      </c>
      <c r="U352" s="56"/>
    </row>
    <row r="353" spans="2:21">
      <c r="B353" s="88" t="s">
        <v>636</v>
      </c>
      <c r="C353" s="154" t="s">
        <v>637</v>
      </c>
      <c r="D353" s="74" t="s">
        <v>470</v>
      </c>
      <c r="E353" s="104">
        <v>3</v>
      </c>
      <c r="F353" s="104">
        <v>117.18</v>
      </c>
      <c r="G353" s="22">
        <f t="shared" si="34"/>
        <v>351.54</v>
      </c>
      <c r="H353" s="22"/>
      <c r="I353" s="56"/>
      <c r="J353" s="123" t="s">
        <v>470</v>
      </c>
      <c r="K353" s="104">
        <v>3</v>
      </c>
      <c r="L353" s="104">
        <v>92.02</v>
      </c>
      <c r="M353" s="22">
        <f t="shared" ref="M353:M357" si="42">+L353*K353</f>
        <v>276.06</v>
      </c>
      <c r="N353" s="22"/>
      <c r="O353" s="56"/>
      <c r="P353" s="74" t="s">
        <v>470</v>
      </c>
      <c r="Q353" s="130">
        <v>9</v>
      </c>
      <c r="R353" s="129">
        <v>18.420000000000002</v>
      </c>
      <c r="S353" s="10">
        <f t="shared" si="39"/>
        <v>165.78000000000003</v>
      </c>
      <c r="T353" s="22"/>
      <c r="U353" s="56"/>
    </row>
    <row r="354" spans="2:21">
      <c r="B354" s="88" t="s">
        <v>638</v>
      </c>
      <c r="C354" s="154" t="s">
        <v>639</v>
      </c>
      <c r="D354" s="74" t="s">
        <v>470</v>
      </c>
      <c r="E354" s="104">
        <v>3</v>
      </c>
      <c r="F354" s="104">
        <v>113.77</v>
      </c>
      <c r="G354" s="22">
        <f>F354*E354</f>
        <v>341.31</v>
      </c>
      <c r="H354" s="22"/>
      <c r="I354" s="56"/>
      <c r="J354" s="123" t="s">
        <v>470</v>
      </c>
      <c r="K354" s="104">
        <v>3</v>
      </c>
      <c r="L354" s="104">
        <v>48.15</v>
      </c>
      <c r="M354" s="22">
        <f t="shared" si="42"/>
        <v>144.44999999999999</v>
      </c>
      <c r="N354" s="22"/>
      <c r="O354" s="56"/>
      <c r="P354" s="74" t="s">
        <v>470</v>
      </c>
      <c r="Q354" s="130">
        <v>4</v>
      </c>
      <c r="R354" s="129">
        <v>17.86</v>
      </c>
      <c r="S354" s="10">
        <f t="shared" si="39"/>
        <v>71.44</v>
      </c>
      <c r="T354" s="22"/>
      <c r="U354" s="56"/>
    </row>
    <row r="355" spans="2:21">
      <c r="B355" s="88" t="s">
        <v>640</v>
      </c>
      <c r="C355" s="154" t="s">
        <v>641</v>
      </c>
      <c r="D355" s="74" t="s">
        <v>470</v>
      </c>
      <c r="E355" s="104">
        <v>3</v>
      </c>
      <c r="F355" s="104">
        <v>121.77</v>
      </c>
      <c r="G355" s="22">
        <f t="shared" si="34"/>
        <v>365.31</v>
      </c>
      <c r="H355" s="22"/>
      <c r="I355" s="56"/>
      <c r="J355" s="123" t="s">
        <v>470</v>
      </c>
      <c r="K355" s="104">
        <v>3</v>
      </c>
      <c r="L355" s="104">
        <v>58.85</v>
      </c>
      <c r="M355" s="22">
        <f t="shared" si="42"/>
        <v>176.55</v>
      </c>
      <c r="N355" s="22"/>
      <c r="O355" s="56"/>
      <c r="P355" s="74" t="s">
        <v>470</v>
      </c>
      <c r="Q355" s="130">
        <v>3</v>
      </c>
      <c r="R355" s="129">
        <v>17.86</v>
      </c>
      <c r="S355" s="10">
        <f t="shared" si="39"/>
        <v>53.58</v>
      </c>
      <c r="T355" s="22"/>
      <c r="U355" s="56"/>
    </row>
    <row r="356" spans="2:21">
      <c r="B356" s="88" t="s">
        <v>642</v>
      </c>
      <c r="C356" s="154" t="s">
        <v>643</v>
      </c>
      <c r="D356" s="74" t="s">
        <v>470</v>
      </c>
      <c r="E356" s="104">
        <v>9</v>
      </c>
      <c r="F356" s="104">
        <v>117.77</v>
      </c>
      <c r="G356" s="22">
        <f t="shared" si="34"/>
        <v>1059.93</v>
      </c>
      <c r="H356" s="22"/>
      <c r="I356" s="56"/>
      <c r="J356" s="123" t="s">
        <v>470</v>
      </c>
      <c r="K356" s="104">
        <v>6</v>
      </c>
      <c r="L356" s="104">
        <v>80.25</v>
      </c>
      <c r="M356" s="22">
        <f t="shared" si="42"/>
        <v>481.5</v>
      </c>
      <c r="N356" s="22"/>
      <c r="O356" s="56"/>
      <c r="P356" s="74" t="s">
        <v>470</v>
      </c>
      <c r="Q356" s="130">
        <v>6</v>
      </c>
      <c r="R356" s="129">
        <v>17.86</v>
      </c>
      <c r="S356" s="10">
        <f t="shared" si="39"/>
        <v>107.16</v>
      </c>
      <c r="T356" s="22"/>
      <c r="U356" s="56"/>
    </row>
    <row r="357" spans="2:21">
      <c r="B357" s="88"/>
      <c r="C357" s="139" t="s">
        <v>644</v>
      </c>
      <c r="D357" s="123" t="s">
        <v>470</v>
      </c>
      <c r="E357" s="104"/>
      <c r="F357" s="104"/>
      <c r="G357" s="22"/>
      <c r="H357" s="22"/>
      <c r="I357" s="56"/>
      <c r="J357" s="123" t="s">
        <v>470</v>
      </c>
      <c r="K357" s="104">
        <v>6</v>
      </c>
      <c r="L357" s="104">
        <v>80.25</v>
      </c>
      <c r="M357" s="22">
        <f t="shared" si="42"/>
        <v>481.5</v>
      </c>
      <c r="N357" s="22"/>
      <c r="O357" s="56"/>
      <c r="P357" s="74"/>
      <c r="Q357" s="104"/>
      <c r="R357" s="22"/>
      <c r="S357" s="10"/>
      <c r="T357" s="22"/>
      <c r="U357" s="56"/>
    </row>
    <row r="358" spans="2:21">
      <c r="B358" s="67" t="s">
        <v>645</v>
      </c>
      <c r="C358" s="153" t="s">
        <v>646</v>
      </c>
      <c r="D358" s="75"/>
      <c r="E358" s="172"/>
      <c r="F358" s="172"/>
      <c r="G358" s="21">
        <f t="shared" si="34"/>
        <v>0</v>
      </c>
      <c r="H358" s="16">
        <f>SUM(G359:G365)</f>
        <v>2555.2799999999997</v>
      </c>
      <c r="I358" s="45"/>
      <c r="J358" s="44"/>
      <c r="K358" s="172"/>
      <c r="L358" s="16"/>
      <c r="M358" s="16"/>
      <c r="N358" s="16">
        <f>SUM(M359:M366)</f>
        <v>1877.8500000000001</v>
      </c>
      <c r="O358" s="45"/>
      <c r="P358" s="75"/>
      <c r="Q358" s="172"/>
      <c r="R358" s="16"/>
      <c r="S358" s="16"/>
      <c r="T358" s="16">
        <f>SUM(S359:S365)</f>
        <v>2450.52</v>
      </c>
      <c r="U358" s="45"/>
    </row>
    <row r="359" spans="2:21">
      <c r="B359" s="88" t="s">
        <v>647</v>
      </c>
      <c r="C359" s="154" t="s">
        <v>648</v>
      </c>
      <c r="D359" s="74" t="s">
        <v>470</v>
      </c>
      <c r="E359" s="104">
        <v>12</v>
      </c>
      <c r="F359" s="104">
        <v>65.52</v>
      </c>
      <c r="G359" s="22">
        <f t="shared" si="34"/>
        <v>786.24</v>
      </c>
      <c r="H359" s="22"/>
      <c r="I359" s="56"/>
      <c r="J359" s="123" t="s">
        <v>470</v>
      </c>
      <c r="K359" s="104">
        <v>9</v>
      </c>
      <c r="L359" s="104">
        <v>48.15</v>
      </c>
      <c r="M359" s="22">
        <f>+L359*K359</f>
        <v>433.34999999999997</v>
      </c>
      <c r="N359" s="22"/>
      <c r="O359" s="56"/>
      <c r="P359" s="74" t="s">
        <v>470</v>
      </c>
      <c r="Q359" s="130">
        <v>9</v>
      </c>
      <c r="R359" s="130">
        <v>54.25</v>
      </c>
      <c r="S359" s="10">
        <f t="shared" si="39"/>
        <v>488.25</v>
      </c>
      <c r="T359" s="22"/>
      <c r="U359" s="56"/>
    </row>
    <row r="360" spans="2:21">
      <c r="B360" s="88" t="s">
        <v>649</v>
      </c>
      <c r="C360" s="154" t="s">
        <v>650</v>
      </c>
      <c r="D360" s="74" t="s">
        <v>470</v>
      </c>
      <c r="E360" s="104">
        <v>6</v>
      </c>
      <c r="F360" s="104">
        <v>65.52</v>
      </c>
      <c r="G360" s="22">
        <f t="shared" si="34"/>
        <v>393.12</v>
      </c>
      <c r="H360" s="22"/>
      <c r="I360" s="56"/>
      <c r="J360" s="123" t="s">
        <v>470</v>
      </c>
      <c r="K360" s="104">
        <v>6</v>
      </c>
      <c r="L360" s="104">
        <v>48.15</v>
      </c>
      <c r="M360" s="22">
        <f t="shared" ref="M360:M455" si="43">+L360*K360</f>
        <v>288.89999999999998</v>
      </c>
      <c r="N360" s="22"/>
      <c r="O360" s="56"/>
      <c r="P360" s="74" t="s">
        <v>470</v>
      </c>
      <c r="Q360" s="130">
        <v>6</v>
      </c>
      <c r="R360" s="130">
        <v>76.16</v>
      </c>
      <c r="S360" s="10">
        <f t="shared" ref="S360:S423" si="44">R360*Q360</f>
        <v>456.96</v>
      </c>
      <c r="T360" s="22"/>
      <c r="U360" s="56"/>
    </row>
    <row r="361" spans="2:21">
      <c r="B361" s="88" t="s">
        <v>651</v>
      </c>
      <c r="C361" s="154" t="s">
        <v>652</v>
      </c>
      <c r="D361" s="74" t="s">
        <v>470</v>
      </c>
      <c r="E361" s="104">
        <v>3</v>
      </c>
      <c r="F361" s="104">
        <v>65.52</v>
      </c>
      <c r="G361" s="22">
        <f t="shared" ref="G361:G407" si="45">F361*E361</f>
        <v>196.56</v>
      </c>
      <c r="H361" s="10"/>
      <c r="I361" s="38"/>
      <c r="J361" s="123" t="s">
        <v>470</v>
      </c>
      <c r="K361" s="104">
        <v>3</v>
      </c>
      <c r="L361" s="104">
        <v>48.15</v>
      </c>
      <c r="M361" s="22">
        <f t="shared" si="43"/>
        <v>144.44999999999999</v>
      </c>
      <c r="N361" s="10"/>
      <c r="O361" s="38"/>
      <c r="P361" s="74" t="s">
        <v>470</v>
      </c>
      <c r="Q361" s="10">
        <v>3</v>
      </c>
      <c r="R361" s="10">
        <v>109.71</v>
      </c>
      <c r="S361" s="10">
        <f t="shared" si="44"/>
        <v>329.13</v>
      </c>
      <c r="T361" s="10"/>
      <c r="U361" s="38"/>
    </row>
    <row r="362" spans="2:21">
      <c r="B362" s="88" t="s">
        <v>653</v>
      </c>
      <c r="C362" s="154" t="s">
        <v>654</v>
      </c>
      <c r="D362" s="74" t="s">
        <v>470</v>
      </c>
      <c r="E362" s="104">
        <v>3</v>
      </c>
      <c r="F362" s="104">
        <v>65.52</v>
      </c>
      <c r="G362" s="22">
        <f t="shared" si="45"/>
        <v>196.56</v>
      </c>
      <c r="H362" s="10"/>
      <c r="I362" s="38"/>
      <c r="J362" s="123" t="s">
        <v>470</v>
      </c>
      <c r="K362" s="104">
        <v>3</v>
      </c>
      <c r="L362" s="104">
        <v>48.15</v>
      </c>
      <c r="M362" s="22">
        <f t="shared" si="43"/>
        <v>144.44999999999999</v>
      </c>
      <c r="N362" s="10"/>
      <c r="O362" s="38"/>
      <c r="P362" s="74" t="s">
        <v>470</v>
      </c>
      <c r="Q362" s="10">
        <v>3</v>
      </c>
      <c r="R362" s="10">
        <v>88.57</v>
      </c>
      <c r="S362" s="10">
        <f t="shared" si="44"/>
        <v>265.70999999999998</v>
      </c>
      <c r="T362" s="10"/>
      <c r="U362" s="38"/>
    </row>
    <row r="363" spans="2:21">
      <c r="B363" s="88" t="s">
        <v>655</v>
      </c>
      <c r="C363" s="154" t="s">
        <v>656</v>
      </c>
      <c r="D363" s="74" t="s">
        <v>470</v>
      </c>
      <c r="E363" s="104">
        <v>6</v>
      </c>
      <c r="F363" s="104">
        <v>65.52</v>
      </c>
      <c r="G363" s="22">
        <f>F363*E363</f>
        <v>393.12</v>
      </c>
      <c r="H363" s="10"/>
      <c r="I363" s="38"/>
      <c r="J363" s="123" t="s">
        <v>470</v>
      </c>
      <c r="K363" s="104">
        <v>6</v>
      </c>
      <c r="L363" s="104">
        <v>48.15</v>
      </c>
      <c r="M363" s="22">
        <f t="shared" si="43"/>
        <v>288.89999999999998</v>
      </c>
      <c r="N363" s="10"/>
      <c r="O363" s="38"/>
      <c r="P363" s="74" t="s">
        <v>470</v>
      </c>
      <c r="Q363" s="10">
        <v>6</v>
      </c>
      <c r="R363" s="10">
        <v>73.5</v>
      </c>
      <c r="S363" s="10">
        <f t="shared" si="44"/>
        <v>441</v>
      </c>
      <c r="T363" s="10"/>
      <c r="U363" s="38"/>
    </row>
    <row r="364" spans="2:21">
      <c r="B364" s="88" t="s">
        <v>657</v>
      </c>
      <c r="C364" s="154" t="s">
        <v>658</v>
      </c>
      <c r="D364" s="74" t="s">
        <v>470</v>
      </c>
      <c r="E364" s="104">
        <v>3</v>
      </c>
      <c r="F364" s="104">
        <v>65.52</v>
      </c>
      <c r="G364" s="22">
        <f t="shared" si="45"/>
        <v>196.56</v>
      </c>
      <c r="H364" s="10"/>
      <c r="I364" s="38"/>
      <c r="J364" s="123" t="s">
        <v>470</v>
      </c>
      <c r="K364" s="104">
        <v>3</v>
      </c>
      <c r="L364" s="104">
        <v>48.15</v>
      </c>
      <c r="M364" s="22">
        <f t="shared" si="43"/>
        <v>144.44999999999999</v>
      </c>
      <c r="N364" s="10"/>
      <c r="O364" s="38"/>
      <c r="P364" s="74" t="s">
        <v>470</v>
      </c>
      <c r="Q364" s="10">
        <v>3</v>
      </c>
      <c r="R364" s="10">
        <v>60.97</v>
      </c>
      <c r="S364" s="10">
        <f t="shared" si="44"/>
        <v>182.91</v>
      </c>
      <c r="T364" s="10"/>
      <c r="U364" s="38"/>
    </row>
    <row r="365" spans="2:21">
      <c r="B365" s="88" t="s">
        <v>659</v>
      </c>
      <c r="C365" s="155" t="s">
        <v>660</v>
      </c>
      <c r="D365" s="74" t="s">
        <v>470</v>
      </c>
      <c r="E365" s="104">
        <v>6</v>
      </c>
      <c r="F365" s="104">
        <v>65.52</v>
      </c>
      <c r="G365" s="22">
        <f t="shared" si="45"/>
        <v>393.12</v>
      </c>
      <c r="H365" s="10"/>
      <c r="I365" s="38"/>
      <c r="J365" s="123" t="s">
        <v>470</v>
      </c>
      <c r="K365" s="104">
        <v>6</v>
      </c>
      <c r="L365" s="104">
        <v>48.15</v>
      </c>
      <c r="M365" s="22">
        <f t="shared" si="43"/>
        <v>288.89999999999998</v>
      </c>
      <c r="N365" s="10"/>
      <c r="O365" s="38"/>
      <c r="P365" s="74" t="s">
        <v>470</v>
      </c>
      <c r="Q365" s="10">
        <v>6</v>
      </c>
      <c r="R365" s="10">
        <v>47.76</v>
      </c>
      <c r="S365" s="10">
        <f t="shared" si="44"/>
        <v>286.56</v>
      </c>
      <c r="T365" s="10"/>
      <c r="U365" s="38"/>
    </row>
    <row r="366" spans="2:21">
      <c r="B366" s="88"/>
      <c r="C366" s="155" t="s">
        <v>661</v>
      </c>
      <c r="D366" s="123" t="s">
        <v>470</v>
      </c>
      <c r="E366" s="104"/>
      <c r="F366" s="104"/>
      <c r="G366" s="22"/>
      <c r="H366" s="10"/>
      <c r="I366" s="38"/>
      <c r="J366" s="123" t="s">
        <v>470</v>
      </c>
      <c r="K366" s="104">
        <v>3</v>
      </c>
      <c r="L366" s="104">
        <v>48.15</v>
      </c>
      <c r="M366" s="22">
        <f t="shared" si="43"/>
        <v>144.44999999999999</v>
      </c>
      <c r="N366" s="10"/>
      <c r="O366" s="38"/>
      <c r="P366" s="74"/>
      <c r="Q366" s="104"/>
      <c r="R366" s="10"/>
      <c r="S366" s="10"/>
      <c r="T366" s="10"/>
      <c r="U366" s="38"/>
    </row>
    <row r="367" spans="2:21" s="27" customFormat="1">
      <c r="B367" s="67" t="s">
        <v>662</v>
      </c>
      <c r="C367" s="153" t="s">
        <v>663</v>
      </c>
      <c r="D367" s="75"/>
      <c r="E367" s="172"/>
      <c r="F367" s="172"/>
      <c r="G367" s="21">
        <f t="shared" si="45"/>
        <v>0</v>
      </c>
      <c r="H367" s="16">
        <f>SUM(G368:G370)</f>
        <v>4730.1500000000005</v>
      </c>
      <c r="I367" s="45"/>
      <c r="J367" s="44"/>
      <c r="K367" s="172"/>
      <c r="L367" s="16"/>
      <c r="M367" s="21">
        <f t="shared" si="43"/>
        <v>0</v>
      </c>
      <c r="N367" s="16">
        <f>SUM(M368:M371)</f>
        <v>3675.45</v>
      </c>
      <c r="O367" s="45"/>
      <c r="P367" s="75"/>
      <c r="Q367" s="172"/>
      <c r="R367" s="16"/>
      <c r="S367" s="16"/>
      <c r="T367" s="16">
        <f>SUM(S368:S372)</f>
        <v>683.28</v>
      </c>
      <c r="U367" s="45"/>
    </row>
    <row r="368" spans="2:21">
      <c r="B368" s="88" t="s">
        <v>664</v>
      </c>
      <c r="C368" s="155" t="s">
        <v>665</v>
      </c>
      <c r="D368" s="73" t="s">
        <v>470</v>
      </c>
      <c r="E368" s="104">
        <v>26</v>
      </c>
      <c r="F368" s="104">
        <v>130.87</v>
      </c>
      <c r="G368" s="22">
        <f t="shared" si="45"/>
        <v>3402.62</v>
      </c>
      <c r="H368" s="10"/>
      <c r="I368" s="38"/>
      <c r="J368" s="123" t="s">
        <v>470</v>
      </c>
      <c r="K368" s="104">
        <v>27</v>
      </c>
      <c r="L368" s="104">
        <v>80.25</v>
      </c>
      <c r="M368" s="22">
        <f t="shared" si="43"/>
        <v>2166.75</v>
      </c>
      <c r="N368" s="10"/>
      <c r="O368" s="38"/>
      <c r="P368" s="73" t="s">
        <v>470</v>
      </c>
      <c r="Q368" s="10">
        <v>26</v>
      </c>
      <c r="R368" s="11">
        <v>17.52</v>
      </c>
      <c r="S368" s="10">
        <f t="shared" si="44"/>
        <v>455.52</v>
      </c>
      <c r="T368" s="10"/>
      <c r="U368" s="38"/>
    </row>
    <row r="369" spans="2:21">
      <c r="B369" s="88" t="s">
        <v>666</v>
      </c>
      <c r="C369" s="154" t="s">
        <v>667</v>
      </c>
      <c r="D369" s="74" t="s">
        <v>470</v>
      </c>
      <c r="E369" s="104">
        <v>6</v>
      </c>
      <c r="F369" s="104">
        <v>130.87</v>
      </c>
      <c r="G369" s="22">
        <f t="shared" si="45"/>
        <v>785.22</v>
      </c>
      <c r="H369" s="11"/>
      <c r="I369" s="43"/>
      <c r="J369" s="123" t="s">
        <v>470</v>
      </c>
      <c r="K369" s="104">
        <v>9</v>
      </c>
      <c r="L369" s="104">
        <v>80.25</v>
      </c>
      <c r="M369" s="22">
        <f t="shared" si="43"/>
        <v>722.25</v>
      </c>
      <c r="N369" s="11"/>
      <c r="O369" s="43"/>
      <c r="P369" s="74" t="s">
        <v>470</v>
      </c>
      <c r="Q369" s="11">
        <v>6</v>
      </c>
      <c r="R369" s="11">
        <v>17.52</v>
      </c>
      <c r="S369" s="10">
        <f t="shared" si="44"/>
        <v>105.12</v>
      </c>
      <c r="T369" s="11"/>
      <c r="U369" s="43"/>
    </row>
    <row r="370" spans="2:21" ht="30">
      <c r="B370" s="88" t="s">
        <v>668</v>
      </c>
      <c r="C370" s="158" t="s">
        <v>669</v>
      </c>
      <c r="D370" s="73" t="s">
        <v>470</v>
      </c>
      <c r="E370" s="104">
        <v>3</v>
      </c>
      <c r="F370" s="104">
        <v>180.77</v>
      </c>
      <c r="G370" s="22">
        <f>F370*E370</f>
        <v>542.31000000000006</v>
      </c>
      <c r="H370" s="11"/>
      <c r="I370" s="43"/>
      <c r="J370" s="123" t="s">
        <v>470</v>
      </c>
      <c r="K370" s="104">
        <v>3</v>
      </c>
      <c r="L370" s="104">
        <v>80.25</v>
      </c>
      <c r="M370" s="22">
        <f t="shared" si="43"/>
        <v>240.75</v>
      </c>
      <c r="N370" s="11"/>
      <c r="O370" s="43"/>
      <c r="P370" s="73" t="s">
        <v>470</v>
      </c>
      <c r="Q370" s="11">
        <v>4</v>
      </c>
      <c r="R370" s="11">
        <v>17.52</v>
      </c>
      <c r="S370" s="10">
        <f t="shared" si="44"/>
        <v>70.08</v>
      </c>
      <c r="T370" s="11"/>
      <c r="U370" s="43"/>
    </row>
    <row r="371" spans="2:21">
      <c r="B371" s="88"/>
      <c r="C371" s="158" t="s">
        <v>670</v>
      </c>
      <c r="D371" s="123" t="s">
        <v>470</v>
      </c>
      <c r="E371" s="104"/>
      <c r="F371" s="104"/>
      <c r="G371" s="22"/>
      <c r="H371" s="11"/>
      <c r="I371" s="43"/>
      <c r="J371" s="123" t="s">
        <v>470</v>
      </c>
      <c r="K371" s="104">
        <v>6</v>
      </c>
      <c r="L371" s="104">
        <v>90.95</v>
      </c>
      <c r="M371" s="22">
        <f t="shared" si="43"/>
        <v>545.70000000000005</v>
      </c>
      <c r="N371" s="11"/>
      <c r="O371" s="43"/>
      <c r="P371" s="73"/>
      <c r="Q371" s="104"/>
      <c r="R371" s="11"/>
      <c r="S371" s="10"/>
      <c r="T371" s="11"/>
      <c r="U371" s="43"/>
    </row>
    <row r="372" spans="2:21">
      <c r="B372" s="88"/>
      <c r="C372" s="156" t="s">
        <v>671</v>
      </c>
      <c r="D372" s="74" t="s">
        <v>470</v>
      </c>
      <c r="E372" s="104"/>
      <c r="F372" s="104"/>
      <c r="G372" s="22"/>
      <c r="H372" s="11"/>
      <c r="I372" s="43"/>
      <c r="J372" s="123"/>
      <c r="K372" s="104"/>
      <c r="L372" s="104"/>
      <c r="M372" s="22"/>
      <c r="N372" s="11"/>
      <c r="O372" s="43"/>
      <c r="P372" s="74" t="s">
        <v>470</v>
      </c>
      <c r="Q372" s="134">
        <v>3</v>
      </c>
      <c r="R372" s="11">
        <v>17.52</v>
      </c>
      <c r="S372" s="10">
        <f t="shared" si="44"/>
        <v>52.56</v>
      </c>
      <c r="T372" s="11"/>
      <c r="U372" s="43"/>
    </row>
    <row r="373" spans="2:21" s="27" customFormat="1">
      <c r="B373" s="67" t="s">
        <v>672</v>
      </c>
      <c r="C373" s="153" t="s">
        <v>673</v>
      </c>
      <c r="D373" s="75"/>
      <c r="E373" s="172"/>
      <c r="F373" s="172"/>
      <c r="G373" s="21">
        <f t="shared" si="45"/>
        <v>0</v>
      </c>
      <c r="H373" s="218">
        <f>SUM(G374:G382)</f>
        <v>29533.988999999998</v>
      </c>
      <c r="I373" s="45"/>
      <c r="J373" s="40"/>
      <c r="K373" s="14"/>
      <c r="L373" s="14"/>
      <c r="M373" s="21">
        <f t="shared" si="43"/>
        <v>0</v>
      </c>
      <c r="N373" s="16">
        <f>SUM(M378:M389)</f>
        <v>6221.8740000000007</v>
      </c>
      <c r="O373" s="45"/>
      <c r="P373" s="75"/>
      <c r="Q373" s="172"/>
      <c r="R373" s="16"/>
      <c r="S373" s="16"/>
      <c r="T373" s="16">
        <f>SUM(S374:S395)</f>
        <v>6205.4500000000007</v>
      </c>
      <c r="U373" s="45"/>
    </row>
    <row r="374" spans="2:21" s="27" customFormat="1">
      <c r="B374" s="96" t="s">
        <v>674</v>
      </c>
      <c r="C374" s="156" t="s">
        <v>675</v>
      </c>
      <c r="D374" s="74" t="s">
        <v>140</v>
      </c>
      <c r="E374" s="104">
        <v>86.2</v>
      </c>
      <c r="F374" s="104">
        <v>96.77</v>
      </c>
      <c r="G374" s="22">
        <f t="shared" si="45"/>
        <v>8341.5740000000005</v>
      </c>
      <c r="H374" s="366" t="s">
        <v>676</v>
      </c>
      <c r="I374" s="367"/>
      <c r="J374" s="42"/>
      <c r="K374" s="104"/>
      <c r="L374" s="11"/>
      <c r="M374" s="22">
        <f t="shared" si="43"/>
        <v>0</v>
      </c>
      <c r="N374" s="11"/>
      <c r="O374" s="43"/>
      <c r="P374" s="74" t="s">
        <v>140</v>
      </c>
      <c r="Q374" s="11">
        <v>48</v>
      </c>
      <c r="R374" s="11">
        <v>33.31</v>
      </c>
      <c r="S374" s="10">
        <f t="shared" si="44"/>
        <v>1598.88</v>
      </c>
      <c r="T374" s="11"/>
      <c r="U374" s="43"/>
    </row>
    <row r="375" spans="2:21" s="27" customFormat="1">
      <c r="B375" s="96" t="s">
        <v>677</v>
      </c>
      <c r="C375" s="156" t="s">
        <v>678</v>
      </c>
      <c r="D375" s="74" t="s">
        <v>140</v>
      </c>
      <c r="E375" s="104">
        <v>94.8</v>
      </c>
      <c r="F375" s="104">
        <v>100.92</v>
      </c>
      <c r="G375" s="22">
        <f t="shared" si="45"/>
        <v>9567.2160000000003</v>
      </c>
      <c r="H375" s="368"/>
      <c r="I375" s="369"/>
      <c r="J375" s="42"/>
      <c r="K375" s="104"/>
      <c r="L375" s="11"/>
      <c r="M375" s="22">
        <f t="shared" si="43"/>
        <v>0</v>
      </c>
      <c r="N375" s="11"/>
      <c r="O375" s="43"/>
      <c r="P375" s="74" t="s">
        <v>140</v>
      </c>
      <c r="Q375" s="133"/>
      <c r="R375" s="11"/>
      <c r="S375" s="10"/>
      <c r="T375" s="11"/>
      <c r="U375" s="43"/>
    </row>
    <row r="376" spans="2:21">
      <c r="B376" s="96" t="s">
        <v>679</v>
      </c>
      <c r="C376" s="154" t="s">
        <v>680</v>
      </c>
      <c r="D376" s="74" t="s">
        <v>140</v>
      </c>
      <c r="E376" s="104">
        <v>30.2</v>
      </c>
      <c r="F376" s="104">
        <v>163.85</v>
      </c>
      <c r="G376" s="22">
        <f t="shared" si="45"/>
        <v>4948.2699999999995</v>
      </c>
      <c r="H376" s="368"/>
      <c r="I376" s="369"/>
      <c r="J376" s="42"/>
      <c r="K376" s="104"/>
      <c r="L376" s="11"/>
      <c r="M376" s="22">
        <f t="shared" si="43"/>
        <v>0</v>
      </c>
      <c r="N376" s="11"/>
      <c r="O376" s="43"/>
      <c r="P376" s="74" t="s">
        <v>140</v>
      </c>
      <c r="Q376" s="133"/>
      <c r="R376" s="11"/>
      <c r="S376" s="10"/>
      <c r="T376" s="11"/>
      <c r="U376" s="43"/>
    </row>
    <row r="377" spans="2:21" s="27" customFormat="1">
      <c r="B377" s="96" t="s">
        <v>681</v>
      </c>
      <c r="C377" s="156" t="s">
        <v>682</v>
      </c>
      <c r="D377" s="74" t="s">
        <v>140</v>
      </c>
      <c r="E377" s="104">
        <v>93.8</v>
      </c>
      <c r="F377" s="104">
        <v>12.25</v>
      </c>
      <c r="G377" s="22">
        <f t="shared" si="45"/>
        <v>1149.05</v>
      </c>
      <c r="H377" s="368"/>
      <c r="I377" s="369"/>
      <c r="J377" s="42"/>
      <c r="K377" s="104"/>
      <c r="L377" s="11"/>
      <c r="M377" s="22">
        <f t="shared" si="43"/>
        <v>0</v>
      </c>
      <c r="N377" s="11"/>
      <c r="O377" s="43"/>
      <c r="P377" s="74" t="s">
        <v>140</v>
      </c>
      <c r="Q377" s="133"/>
      <c r="R377" s="11"/>
      <c r="S377" s="10"/>
      <c r="T377" s="11"/>
      <c r="U377" s="43"/>
    </row>
    <row r="378" spans="2:21" s="27" customFormat="1">
      <c r="B378" s="96" t="s">
        <v>683</v>
      </c>
      <c r="C378" s="156" t="s">
        <v>684</v>
      </c>
      <c r="D378" s="74" t="s">
        <v>140</v>
      </c>
      <c r="E378" s="104">
        <v>70.760000000000005</v>
      </c>
      <c r="F378" s="104">
        <v>14.4</v>
      </c>
      <c r="G378" s="22">
        <f t="shared" si="45"/>
        <v>1018.9440000000001</v>
      </c>
      <c r="H378" s="368"/>
      <c r="I378" s="369"/>
      <c r="J378" s="120" t="s">
        <v>140</v>
      </c>
      <c r="K378" s="104">
        <v>512.64</v>
      </c>
      <c r="L378" s="104">
        <v>9.1</v>
      </c>
      <c r="M378" s="22">
        <f t="shared" si="43"/>
        <v>4665.0239999999994</v>
      </c>
      <c r="N378" s="11"/>
      <c r="O378" s="43"/>
      <c r="P378" s="74" t="s">
        <v>140</v>
      </c>
      <c r="Q378" s="11">
        <v>500</v>
      </c>
      <c r="R378" s="11">
        <v>5.72</v>
      </c>
      <c r="S378" s="10">
        <f t="shared" si="44"/>
        <v>2860</v>
      </c>
      <c r="T378" s="11"/>
      <c r="U378" s="43"/>
    </row>
    <row r="379" spans="2:21" s="27" customFormat="1">
      <c r="B379" s="96" t="s">
        <v>685</v>
      </c>
      <c r="C379" s="156" t="s">
        <v>686</v>
      </c>
      <c r="D379" s="74" t="s">
        <v>140</v>
      </c>
      <c r="E379" s="104">
        <v>75.45</v>
      </c>
      <c r="F379" s="104">
        <v>17.52</v>
      </c>
      <c r="G379" s="22">
        <f t="shared" si="45"/>
        <v>1321.884</v>
      </c>
      <c r="H379" s="368"/>
      <c r="I379" s="369"/>
      <c r="J379" s="42"/>
      <c r="K379" s="104"/>
      <c r="L379" s="11"/>
      <c r="M379" s="22">
        <f t="shared" si="43"/>
        <v>0</v>
      </c>
      <c r="N379" s="11"/>
      <c r="O379" s="43"/>
      <c r="P379" s="74" t="s">
        <v>140</v>
      </c>
      <c r="Q379" s="11">
        <v>50</v>
      </c>
      <c r="R379" s="11">
        <v>6.8</v>
      </c>
      <c r="S379" s="10">
        <f t="shared" si="44"/>
        <v>340</v>
      </c>
      <c r="T379" s="11"/>
      <c r="U379" s="43"/>
    </row>
    <row r="380" spans="2:21">
      <c r="B380" s="96" t="s">
        <v>687</v>
      </c>
      <c r="C380" s="154" t="s">
        <v>688</v>
      </c>
      <c r="D380" s="74" t="s">
        <v>140</v>
      </c>
      <c r="E380" s="104">
        <v>126.7</v>
      </c>
      <c r="F380" s="104">
        <v>23.63</v>
      </c>
      <c r="G380" s="22">
        <f>F380*E380</f>
        <v>2993.9209999999998</v>
      </c>
      <c r="H380" s="368"/>
      <c r="I380" s="369"/>
      <c r="J380" s="42"/>
      <c r="K380" s="104"/>
      <c r="L380" s="11"/>
      <c r="M380" s="22">
        <f t="shared" si="43"/>
        <v>0</v>
      </c>
      <c r="N380" s="11"/>
      <c r="O380" s="43"/>
      <c r="P380" s="74" t="s">
        <v>140</v>
      </c>
      <c r="Q380" s="133"/>
      <c r="R380" s="11"/>
      <c r="S380" s="10"/>
      <c r="T380" s="11"/>
      <c r="U380" s="43"/>
    </row>
    <row r="381" spans="2:21">
      <c r="B381" s="96" t="s">
        <v>689</v>
      </c>
      <c r="C381" s="154" t="s">
        <v>690</v>
      </c>
      <c r="D381" s="74" t="s">
        <v>76</v>
      </c>
      <c r="E381" s="104">
        <v>26</v>
      </c>
      <c r="F381" s="104">
        <v>6.03</v>
      </c>
      <c r="G381" s="22">
        <f t="shared" si="45"/>
        <v>156.78</v>
      </c>
      <c r="H381" s="368"/>
      <c r="I381" s="369"/>
      <c r="J381" s="42"/>
      <c r="K381" s="104"/>
      <c r="L381" s="11"/>
      <c r="M381" s="22">
        <f t="shared" si="43"/>
        <v>0</v>
      </c>
      <c r="N381" s="11"/>
      <c r="O381" s="43"/>
      <c r="P381" s="74" t="s">
        <v>76</v>
      </c>
      <c r="Q381" s="11">
        <v>13</v>
      </c>
      <c r="R381" s="11">
        <v>41.66</v>
      </c>
      <c r="S381" s="10">
        <f t="shared" si="44"/>
        <v>541.57999999999993</v>
      </c>
      <c r="T381" s="11"/>
      <c r="U381" s="43"/>
    </row>
    <row r="382" spans="2:21">
      <c r="B382" s="96" t="s">
        <v>691</v>
      </c>
      <c r="C382" s="154" t="s">
        <v>692</v>
      </c>
      <c r="D382" s="74" t="s">
        <v>76</v>
      </c>
      <c r="E382" s="104">
        <v>5</v>
      </c>
      <c r="F382" s="104">
        <v>7.27</v>
      </c>
      <c r="G382" s="22">
        <f>F382*E382</f>
        <v>36.349999999999994</v>
      </c>
      <c r="H382" s="370"/>
      <c r="I382" s="371"/>
      <c r="J382" s="42"/>
      <c r="K382" s="104"/>
      <c r="L382" s="11"/>
      <c r="M382" s="22">
        <f t="shared" si="43"/>
        <v>0</v>
      </c>
      <c r="N382" s="11"/>
      <c r="O382" s="43"/>
      <c r="P382" s="74" t="s">
        <v>76</v>
      </c>
      <c r="Q382" s="11">
        <v>1</v>
      </c>
      <c r="R382" s="11">
        <v>73.52</v>
      </c>
      <c r="S382" s="10">
        <f t="shared" si="44"/>
        <v>73.52</v>
      </c>
      <c r="T382" s="11"/>
      <c r="U382" s="43"/>
    </row>
    <row r="383" spans="2:21">
      <c r="B383" s="96"/>
      <c r="C383" s="139" t="s">
        <v>693</v>
      </c>
      <c r="D383" s="123" t="s">
        <v>76</v>
      </c>
      <c r="E383" s="104"/>
      <c r="F383" s="104"/>
      <c r="G383" s="22"/>
      <c r="H383" s="11"/>
      <c r="I383" s="43"/>
      <c r="J383" s="123" t="s">
        <v>76</v>
      </c>
      <c r="K383" s="125">
        <v>15</v>
      </c>
      <c r="L383" s="104">
        <v>48.15</v>
      </c>
      <c r="M383" s="22">
        <f t="shared" si="43"/>
        <v>722.25</v>
      </c>
      <c r="N383" s="11"/>
      <c r="O383" s="43"/>
      <c r="P383" s="74"/>
      <c r="Q383" s="104"/>
      <c r="R383" s="11"/>
      <c r="S383" s="10"/>
      <c r="T383" s="11"/>
      <c r="U383" s="43"/>
    </row>
    <row r="384" spans="2:21">
      <c r="B384" s="96"/>
      <c r="C384" s="139" t="s">
        <v>694</v>
      </c>
      <c r="D384" s="123" t="s">
        <v>76</v>
      </c>
      <c r="E384" s="104"/>
      <c r="F384" s="104"/>
      <c r="G384" s="22"/>
      <c r="H384" s="11"/>
      <c r="I384" s="43"/>
      <c r="J384" s="123" t="s">
        <v>76</v>
      </c>
      <c r="K384" s="125">
        <v>1</v>
      </c>
      <c r="L384" s="104">
        <v>58.85</v>
      </c>
      <c r="M384" s="22">
        <f t="shared" si="43"/>
        <v>58.85</v>
      </c>
      <c r="N384" s="11"/>
      <c r="O384" s="43"/>
      <c r="P384" s="74"/>
      <c r="Q384" s="104"/>
      <c r="R384" s="11"/>
      <c r="S384" s="10"/>
      <c r="T384" s="11"/>
      <c r="U384" s="43"/>
    </row>
    <row r="385" spans="2:21">
      <c r="B385" s="96"/>
      <c r="C385" s="139" t="s">
        <v>695</v>
      </c>
      <c r="D385" s="123" t="s">
        <v>76</v>
      </c>
      <c r="E385" s="104"/>
      <c r="F385" s="104"/>
      <c r="G385" s="22"/>
      <c r="H385" s="11"/>
      <c r="I385" s="43"/>
      <c r="J385" s="123" t="s">
        <v>76</v>
      </c>
      <c r="K385" s="125">
        <v>1</v>
      </c>
      <c r="L385" s="104">
        <v>69.55</v>
      </c>
      <c r="M385" s="22">
        <f t="shared" si="43"/>
        <v>69.55</v>
      </c>
      <c r="N385" s="11"/>
      <c r="O385" s="43"/>
      <c r="P385" s="74"/>
      <c r="Q385" s="104"/>
      <c r="R385" s="11"/>
      <c r="S385" s="10"/>
      <c r="T385" s="11"/>
      <c r="U385" s="43"/>
    </row>
    <row r="386" spans="2:21">
      <c r="B386" s="96"/>
      <c r="C386" s="139" t="s">
        <v>696</v>
      </c>
      <c r="D386" s="123" t="s">
        <v>76</v>
      </c>
      <c r="E386" s="104"/>
      <c r="F386" s="104"/>
      <c r="G386" s="22"/>
      <c r="H386" s="11"/>
      <c r="I386" s="43"/>
      <c r="J386" s="123" t="s">
        <v>76</v>
      </c>
      <c r="K386" s="125">
        <v>9</v>
      </c>
      <c r="L386" s="104">
        <v>48.15</v>
      </c>
      <c r="M386" s="22">
        <f t="shared" si="43"/>
        <v>433.34999999999997</v>
      </c>
      <c r="N386" s="11"/>
      <c r="O386" s="43"/>
      <c r="P386" s="74"/>
      <c r="Q386" s="104"/>
      <c r="R386" s="11"/>
      <c r="S386" s="10"/>
      <c r="T386" s="11"/>
      <c r="U386" s="43"/>
    </row>
    <row r="387" spans="2:21">
      <c r="B387" s="96"/>
      <c r="C387" s="139" t="s">
        <v>697</v>
      </c>
      <c r="D387" s="123" t="s">
        <v>76</v>
      </c>
      <c r="E387" s="104"/>
      <c r="F387" s="104"/>
      <c r="G387" s="22"/>
      <c r="H387" s="11"/>
      <c r="I387" s="43"/>
      <c r="J387" s="123" t="s">
        <v>76</v>
      </c>
      <c r="K387" s="125">
        <v>3</v>
      </c>
      <c r="L387" s="104">
        <v>48.15</v>
      </c>
      <c r="M387" s="22">
        <f t="shared" si="43"/>
        <v>144.44999999999999</v>
      </c>
      <c r="N387" s="11"/>
      <c r="O387" s="43"/>
      <c r="P387" s="74"/>
      <c r="Q387" s="104"/>
      <c r="R387" s="11"/>
      <c r="S387" s="10"/>
      <c r="T387" s="11"/>
      <c r="U387" s="43"/>
    </row>
    <row r="388" spans="2:21">
      <c r="B388" s="96"/>
      <c r="C388" s="139" t="s">
        <v>698</v>
      </c>
      <c r="D388" s="123" t="s">
        <v>76</v>
      </c>
      <c r="E388" s="104"/>
      <c r="F388" s="104"/>
      <c r="G388" s="22"/>
      <c r="H388" s="11"/>
      <c r="I388" s="43"/>
      <c r="J388" s="123" t="s">
        <v>76</v>
      </c>
      <c r="K388" s="125">
        <v>1</v>
      </c>
      <c r="L388" s="104">
        <v>58.85</v>
      </c>
      <c r="M388" s="22">
        <f t="shared" si="43"/>
        <v>58.85</v>
      </c>
      <c r="N388" s="11"/>
      <c r="O388" s="43"/>
      <c r="P388" s="74"/>
      <c r="Q388" s="104"/>
      <c r="R388" s="11"/>
      <c r="S388" s="10"/>
      <c r="T388" s="11"/>
      <c r="U388" s="43"/>
    </row>
    <row r="389" spans="2:21">
      <c r="B389" s="96"/>
      <c r="C389" s="139" t="s">
        <v>699</v>
      </c>
      <c r="D389" s="123" t="s">
        <v>76</v>
      </c>
      <c r="E389" s="104"/>
      <c r="F389" s="104"/>
      <c r="G389" s="22"/>
      <c r="H389" s="11"/>
      <c r="I389" s="43"/>
      <c r="J389" s="123" t="s">
        <v>76</v>
      </c>
      <c r="K389" s="125">
        <v>1</v>
      </c>
      <c r="L389" s="104">
        <v>69.55</v>
      </c>
      <c r="M389" s="22">
        <f t="shared" si="43"/>
        <v>69.55</v>
      </c>
      <c r="N389" s="11"/>
      <c r="O389" s="43"/>
      <c r="P389" s="74"/>
      <c r="Q389" s="104"/>
      <c r="R389" s="11"/>
      <c r="S389" s="10"/>
      <c r="T389" s="11"/>
      <c r="U389" s="43"/>
    </row>
    <row r="390" spans="2:21">
      <c r="B390" s="96"/>
      <c r="C390" s="154" t="s">
        <v>700</v>
      </c>
      <c r="D390" s="74" t="s">
        <v>76</v>
      </c>
      <c r="E390" s="104"/>
      <c r="F390" s="104"/>
      <c r="G390" s="22"/>
      <c r="H390" s="11"/>
      <c r="I390" s="43"/>
      <c r="J390" s="123"/>
      <c r="K390" s="125"/>
      <c r="L390" s="104"/>
      <c r="M390" s="22"/>
      <c r="N390" s="11"/>
      <c r="O390" s="43"/>
      <c r="P390" s="74" t="s">
        <v>76</v>
      </c>
      <c r="Q390" s="134">
        <v>12</v>
      </c>
      <c r="R390" s="11">
        <v>32</v>
      </c>
      <c r="S390" s="10">
        <f t="shared" si="44"/>
        <v>384</v>
      </c>
      <c r="T390" s="11"/>
      <c r="U390" s="43"/>
    </row>
    <row r="391" spans="2:21">
      <c r="B391" s="96"/>
      <c r="C391" s="154" t="s">
        <v>701</v>
      </c>
      <c r="D391" s="74" t="s">
        <v>76</v>
      </c>
      <c r="E391" s="104"/>
      <c r="F391" s="104"/>
      <c r="G391" s="22"/>
      <c r="H391" s="11"/>
      <c r="I391" s="43"/>
      <c r="J391" s="123"/>
      <c r="K391" s="125"/>
      <c r="L391" s="104"/>
      <c r="M391" s="22"/>
      <c r="N391" s="11"/>
      <c r="O391" s="43"/>
      <c r="P391" s="74" t="s">
        <v>76</v>
      </c>
      <c r="Q391" s="134">
        <v>1</v>
      </c>
      <c r="R391" s="11">
        <v>62.63</v>
      </c>
      <c r="S391" s="10">
        <f t="shared" si="44"/>
        <v>62.63</v>
      </c>
      <c r="T391" s="11"/>
      <c r="U391" s="43"/>
    </row>
    <row r="392" spans="2:21">
      <c r="B392" s="96"/>
      <c r="C392" s="154" t="s">
        <v>702</v>
      </c>
      <c r="D392" s="74" t="s">
        <v>76</v>
      </c>
      <c r="E392" s="104"/>
      <c r="F392" s="104"/>
      <c r="G392" s="22"/>
      <c r="H392" s="11"/>
      <c r="I392" s="43"/>
      <c r="J392" s="123"/>
      <c r="K392" s="125"/>
      <c r="L392" s="104"/>
      <c r="M392" s="22"/>
      <c r="N392" s="11"/>
      <c r="O392" s="43"/>
      <c r="P392" s="74" t="s">
        <v>76</v>
      </c>
      <c r="Q392" s="134">
        <v>1</v>
      </c>
      <c r="R392" s="11">
        <v>92.29</v>
      </c>
      <c r="S392" s="10">
        <f t="shared" si="44"/>
        <v>92.29</v>
      </c>
      <c r="T392" s="11"/>
      <c r="U392" s="43"/>
    </row>
    <row r="393" spans="2:21">
      <c r="B393" s="96"/>
      <c r="C393" s="154" t="s">
        <v>703</v>
      </c>
      <c r="D393" s="74" t="s">
        <v>76</v>
      </c>
      <c r="E393" s="104"/>
      <c r="F393" s="104"/>
      <c r="G393" s="22"/>
      <c r="H393" s="11"/>
      <c r="I393" s="43"/>
      <c r="J393" s="123"/>
      <c r="K393" s="125"/>
      <c r="L393" s="104"/>
      <c r="M393" s="22"/>
      <c r="N393" s="11"/>
      <c r="O393" s="43"/>
      <c r="P393" s="74" t="s">
        <v>76</v>
      </c>
      <c r="Q393" s="134">
        <v>1</v>
      </c>
      <c r="R393" s="11">
        <v>111.48</v>
      </c>
      <c r="S393" s="10">
        <f t="shared" si="44"/>
        <v>111.48</v>
      </c>
      <c r="T393" s="11"/>
      <c r="U393" s="43"/>
    </row>
    <row r="394" spans="2:21">
      <c r="B394" s="96"/>
      <c r="C394" s="154" t="s">
        <v>704</v>
      </c>
      <c r="D394" s="74" t="s">
        <v>76</v>
      </c>
      <c r="E394" s="104"/>
      <c r="F394" s="104"/>
      <c r="G394" s="22"/>
      <c r="H394" s="11"/>
      <c r="I394" s="43"/>
      <c r="J394" s="123"/>
      <c r="K394" s="125"/>
      <c r="L394" s="104"/>
      <c r="M394" s="22"/>
      <c r="N394" s="11"/>
      <c r="O394" s="43"/>
      <c r="P394" s="74" t="s">
        <v>76</v>
      </c>
      <c r="Q394" s="134">
        <v>1</v>
      </c>
      <c r="R394" s="11">
        <v>59.77</v>
      </c>
      <c r="S394" s="10">
        <f t="shared" si="44"/>
        <v>59.77</v>
      </c>
      <c r="T394" s="11"/>
      <c r="U394" s="43"/>
    </row>
    <row r="395" spans="2:21">
      <c r="B395" s="96"/>
      <c r="C395" s="154" t="s">
        <v>705</v>
      </c>
      <c r="D395" s="74" t="s">
        <v>140</v>
      </c>
      <c r="E395" s="104"/>
      <c r="F395" s="104"/>
      <c r="G395" s="22"/>
      <c r="H395" s="11"/>
      <c r="I395" s="43"/>
      <c r="J395" s="123"/>
      <c r="K395" s="125"/>
      <c r="L395" s="104"/>
      <c r="M395" s="22"/>
      <c r="N395" s="11"/>
      <c r="O395" s="43"/>
      <c r="P395" s="74" t="s">
        <v>140</v>
      </c>
      <c r="Q395" s="134">
        <v>6</v>
      </c>
      <c r="R395" s="11">
        <v>13.55</v>
      </c>
      <c r="S395" s="10">
        <f t="shared" si="44"/>
        <v>81.300000000000011</v>
      </c>
      <c r="T395" s="11"/>
      <c r="U395" s="43"/>
    </row>
    <row r="396" spans="2:21" s="27" customFormat="1">
      <c r="B396" s="67" t="s">
        <v>706</v>
      </c>
      <c r="C396" s="153" t="s">
        <v>707</v>
      </c>
      <c r="D396" s="75"/>
      <c r="E396" s="172"/>
      <c r="F396" s="172"/>
      <c r="G396" s="21">
        <f t="shared" si="45"/>
        <v>0</v>
      </c>
      <c r="H396" s="16">
        <f>SUM(G397:G399)</f>
        <v>8841.4500000000007</v>
      </c>
      <c r="I396" s="45"/>
      <c r="J396" s="44"/>
      <c r="K396" s="172"/>
      <c r="L396" s="16"/>
      <c r="M396" s="21">
        <f t="shared" si="43"/>
        <v>0</v>
      </c>
      <c r="N396" s="16">
        <f>SUM(M397:M405)</f>
        <v>75258.58</v>
      </c>
      <c r="O396" s="45"/>
      <c r="P396" s="75"/>
      <c r="Q396" s="172"/>
      <c r="R396" s="16"/>
      <c r="S396" s="16"/>
      <c r="T396" s="16">
        <f>SUM(S397:S406)</f>
        <v>10048</v>
      </c>
      <c r="U396" s="45"/>
    </row>
    <row r="397" spans="2:21" s="27" customFormat="1" ht="30">
      <c r="B397" s="96" t="s">
        <v>708</v>
      </c>
      <c r="C397" s="156" t="s">
        <v>709</v>
      </c>
      <c r="D397" s="74" t="s">
        <v>710</v>
      </c>
      <c r="E397" s="104">
        <v>12</v>
      </c>
      <c r="F397" s="104">
        <v>257.52999999999997</v>
      </c>
      <c r="G397" s="22">
        <f>F397*E397</f>
        <v>3090.3599999999997</v>
      </c>
      <c r="H397" s="11"/>
      <c r="I397" s="43"/>
      <c r="J397" s="42"/>
      <c r="K397" s="104"/>
      <c r="L397" s="11"/>
      <c r="M397" s="22">
        <f t="shared" si="43"/>
        <v>0</v>
      </c>
      <c r="N397" s="11"/>
      <c r="O397" s="43"/>
      <c r="P397" s="74" t="s">
        <v>710</v>
      </c>
      <c r="Q397" s="11">
        <v>15</v>
      </c>
      <c r="R397" s="11">
        <v>409</v>
      </c>
      <c r="S397" s="10">
        <f t="shared" si="44"/>
        <v>6135</v>
      </c>
      <c r="T397" s="11"/>
      <c r="U397" s="43"/>
    </row>
    <row r="398" spans="2:21">
      <c r="B398" s="96" t="s">
        <v>711</v>
      </c>
      <c r="C398" s="154" t="s">
        <v>712</v>
      </c>
      <c r="D398" s="74" t="s">
        <v>140</v>
      </c>
      <c r="E398" s="104">
        <v>23</v>
      </c>
      <c r="F398" s="104">
        <v>85.63</v>
      </c>
      <c r="G398" s="22">
        <f>F398*E398</f>
        <v>1969.4899999999998</v>
      </c>
      <c r="H398" s="11"/>
      <c r="I398" s="43"/>
      <c r="J398" s="42"/>
      <c r="K398" s="104"/>
      <c r="L398" s="11"/>
      <c r="M398" s="22">
        <f t="shared" si="43"/>
        <v>0</v>
      </c>
      <c r="N398" s="11"/>
      <c r="O398" s="43"/>
      <c r="P398" s="74"/>
      <c r="Q398" s="104"/>
      <c r="R398" s="11"/>
      <c r="S398" s="10"/>
      <c r="T398" s="11"/>
      <c r="U398" s="43"/>
    </row>
    <row r="399" spans="2:21">
      <c r="B399" s="96" t="s">
        <v>713</v>
      </c>
      <c r="C399" s="154" t="s">
        <v>714</v>
      </c>
      <c r="D399" s="74" t="s">
        <v>140</v>
      </c>
      <c r="E399" s="104">
        <v>40</v>
      </c>
      <c r="F399" s="104">
        <v>94.54</v>
      </c>
      <c r="G399" s="22">
        <f>F399*E399</f>
        <v>3781.6000000000004</v>
      </c>
      <c r="H399" s="11"/>
      <c r="I399" s="43"/>
      <c r="J399" s="42"/>
      <c r="K399" s="104"/>
      <c r="L399" s="11"/>
      <c r="M399" s="22">
        <f t="shared" si="43"/>
        <v>0</v>
      </c>
      <c r="N399" s="11"/>
      <c r="O399" s="43"/>
      <c r="P399" s="74"/>
      <c r="Q399" s="104"/>
      <c r="R399" s="11"/>
      <c r="S399" s="10"/>
      <c r="T399" s="11"/>
      <c r="U399" s="43"/>
    </row>
    <row r="400" spans="2:21">
      <c r="B400" s="96"/>
      <c r="C400" s="139" t="s">
        <v>715</v>
      </c>
      <c r="D400" s="120" t="s">
        <v>140</v>
      </c>
      <c r="E400" s="104"/>
      <c r="F400" s="104"/>
      <c r="G400" s="22"/>
      <c r="H400" s="11"/>
      <c r="I400" s="43"/>
      <c r="J400" s="120" t="s">
        <v>140</v>
      </c>
      <c r="K400" s="125">
        <v>887.15</v>
      </c>
      <c r="L400" s="104">
        <v>4.5</v>
      </c>
      <c r="M400" s="22">
        <f t="shared" si="43"/>
        <v>3992.1749999999997</v>
      </c>
      <c r="N400" s="366" t="s">
        <v>716</v>
      </c>
      <c r="O400" s="367"/>
      <c r="P400" s="74"/>
      <c r="Q400" s="104"/>
      <c r="R400" s="11"/>
      <c r="S400" s="10"/>
      <c r="T400" s="11"/>
      <c r="U400" s="43"/>
    </row>
    <row r="401" spans="2:21">
      <c r="B401" s="96"/>
      <c r="C401" s="139" t="s">
        <v>717</v>
      </c>
      <c r="D401" s="120" t="s">
        <v>140</v>
      </c>
      <c r="E401" s="104"/>
      <c r="F401" s="104"/>
      <c r="G401" s="22"/>
      <c r="H401" s="11"/>
      <c r="I401" s="43"/>
      <c r="J401" s="120" t="s">
        <v>140</v>
      </c>
      <c r="K401" s="125">
        <v>399.24</v>
      </c>
      <c r="L401" s="104">
        <v>7</v>
      </c>
      <c r="M401" s="22">
        <f t="shared" si="43"/>
        <v>2794.6800000000003</v>
      </c>
      <c r="N401" s="368"/>
      <c r="O401" s="369"/>
      <c r="P401" s="74"/>
      <c r="Q401" s="104"/>
      <c r="R401" s="11"/>
      <c r="S401" s="10"/>
      <c r="T401" s="11"/>
      <c r="U401" s="43"/>
    </row>
    <row r="402" spans="2:21">
      <c r="B402" s="96"/>
      <c r="C402" s="139" t="s">
        <v>718</v>
      </c>
      <c r="D402" s="120" t="s">
        <v>140</v>
      </c>
      <c r="E402" s="104"/>
      <c r="F402" s="104"/>
      <c r="G402" s="22"/>
      <c r="H402" s="11"/>
      <c r="I402" s="43"/>
      <c r="J402" s="120" t="s">
        <v>140</v>
      </c>
      <c r="K402" s="125">
        <v>726.61</v>
      </c>
      <c r="L402" s="104">
        <v>80.5</v>
      </c>
      <c r="M402" s="230">
        <f t="shared" si="43"/>
        <v>58492.105000000003</v>
      </c>
      <c r="N402" s="368"/>
      <c r="O402" s="369"/>
      <c r="P402" s="74"/>
      <c r="Q402" s="104"/>
      <c r="R402" s="11"/>
      <c r="S402" s="10"/>
      <c r="T402" s="11"/>
      <c r="U402" s="43"/>
    </row>
    <row r="403" spans="2:21">
      <c r="B403" s="96"/>
      <c r="C403" s="139" t="s">
        <v>719</v>
      </c>
      <c r="D403" s="120" t="s">
        <v>140</v>
      </c>
      <c r="E403" s="104"/>
      <c r="F403" s="104"/>
      <c r="G403" s="22"/>
      <c r="H403" s="11"/>
      <c r="I403" s="43"/>
      <c r="J403" s="120" t="s">
        <v>140</v>
      </c>
      <c r="K403" s="125">
        <v>295.05</v>
      </c>
      <c r="L403" s="104">
        <v>5</v>
      </c>
      <c r="M403" s="22">
        <f t="shared" si="43"/>
        <v>1475.25</v>
      </c>
      <c r="N403" s="368"/>
      <c r="O403" s="369"/>
      <c r="P403" s="74"/>
      <c r="Q403" s="104"/>
      <c r="R403" s="11"/>
      <c r="S403" s="10"/>
      <c r="T403" s="11"/>
      <c r="U403" s="43"/>
    </row>
    <row r="404" spans="2:21">
      <c r="B404" s="96"/>
      <c r="C404" s="139" t="s">
        <v>720</v>
      </c>
      <c r="D404" s="120" t="s">
        <v>140</v>
      </c>
      <c r="E404" s="104"/>
      <c r="F404" s="104"/>
      <c r="G404" s="22"/>
      <c r="H404" s="11"/>
      <c r="I404" s="43"/>
      <c r="J404" s="120" t="s">
        <v>140</v>
      </c>
      <c r="K404" s="125">
        <v>176.91</v>
      </c>
      <c r="L404" s="104">
        <v>7</v>
      </c>
      <c r="M404" s="22">
        <f t="shared" si="43"/>
        <v>1238.3699999999999</v>
      </c>
      <c r="N404" s="368"/>
      <c r="O404" s="369"/>
      <c r="P404" s="74"/>
      <c r="Q404" s="104"/>
      <c r="R404" s="11"/>
      <c r="S404" s="10"/>
      <c r="T404" s="11"/>
      <c r="U404" s="43"/>
    </row>
    <row r="405" spans="2:21">
      <c r="B405" s="96"/>
      <c r="C405" s="139" t="s">
        <v>721</v>
      </c>
      <c r="D405" s="120" t="s">
        <v>140</v>
      </c>
      <c r="E405" s="104"/>
      <c r="F405" s="104"/>
      <c r="G405" s="22"/>
      <c r="H405" s="11"/>
      <c r="I405" s="43"/>
      <c r="J405" s="120" t="s">
        <v>140</v>
      </c>
      <c r="K405" s="125">
        <v>242.2</v>
      </c>
      <c r="L405" s="104">
        <v>30</v>
      </c>
      <c r="M405" s="22">
        <f t="shared" si="43"/>
        <v>7266</v>
      </c>
      <c r="N405" s="370"/>
      <c r="O405" s="371"/>
      <c r="P405" s="74"/>
      <c r="Q405" s="104"/>
      <c r="R405" s="11"/>
      <c r="S405" s="10"/>
      <c r="T405" s="11"/>
      <c r="U405" s="43"/>
    </row>
    <row r="406" spans="2:21" ht="30">
      <c r="B406" s="96"/>
      <c r="C406" s="156" t="s">
        <v>722</v>
      </c>
      <c r="D406" s="74" t="s">
        <v>710</v>
      </c>
      <c r="E406" s="104"/>
      <c r="F406" s="104"/>
      <c r="G406" s="22"/>
      <c r="H406" s="11"/>
      <c r="I406" s="43"/>
      <c r="J406" s="120"/>
      <c r="K406" s="125"/>
      <c r="L406" s="104"/>
      <c r="M406" s="22"/>
      <c r="N406" s="11"/>
      <c r="O406" s="43"/>
      <c r="P406" s="74" t="s">
        <v>710</v>
      </c>
      <c r="Q406" s="134">
        <v>7</v>
      </c>
      <c r="R406" s="11">
        <v>559</v>
      </c>
      <c r="S406" s="10">
        <f t="shared" si="44"/>
        <v>3913</v>
      </c>
      <c r="T406" s="11"/>
      <c r="U406" s="43"/>
    </row>
    <row r="407" spans="2:21">
      <c r="B407" s="67" t="s">
        <v>723</v>
      </c>
      <c r="C407" s="153" t="s">
        <v>724</v>
      </c>
      <c r="D407" s="75"/>
      <c r="E407" s="172"/>
      <c r="F407" s="172"/>
      <c r="G407" s="21">
        <f t="shared" si="45"/>
        <v>0</v>
      </c>
      <c r="H407" s="16">
        <f>SUM(G411:G412)</f>
        <v>2077.2299999999996</v>
      </c>
      <c r="I407" s="45"/>
      <c r="J407" s="44"/>
      <c r="K407" s="172"/>
      <c r="L407" s="16"/>
      <c r="M407" s="21">
        <f t="shared" si="43"/>
        <v>0</v>
      </c>
      <c r="N407" s="16">
        <f>SUM(M411:M421)</f>
        <v>15443.910000000002</v>
      </c>
      <c r="O407" s="45"/>
      <c r="P407" s="75"/>
      <c r="Q407" s="172"/>
      <c r="R407" s="16"/>
      <c r="S407" s="16"/>
      <c r="T407" s="16">
        <f>SUM(S411:S424)</f>
        <v>11548.590000000002</v>
      </c>
      <c r="U407" s="45"/>
    </row>
    <row r="408" spans="2:21" ht="60">
      <c r="B408" s="88" t="s">
        <v>725</v>
      </c>
      <c r="C408" s="156" t="s">
        <v>726</v>
      </c>
      <c r="D408" s="74" t="s">
        <v>76</v>
      </c>
      <c r="E408" s="187" t="s">
        <v>236</v>
      </c>
      <c r="F408" s="187" t="s">
        <v>236</v>
      </c>
      <c r="G408" s="22"/>
      <c r="H408" s="10"/>
      <c r="I408" s="38"/>
      <c r="J408" s="37"/>
      <c r="K408" s="187"/>
      <c r="L408" s="10"/>
      <c r="M408" s="22">
        <f t="shared" si="43"/>
        <v>0</v>
      </c>
      <c r="N408" s="10"/>
      <c r="O408" s="38"/>
      <c r="P408" s="73"/>
      <c r="Q408" s="187"/>
      <c r="R408" s="10"/>
      <c r="S408" s="10"/>
      <c r="T408" s="11"/>
      <c r="U408" s="43"/>
    </row>
    <row r="409" spans="2:21">
      <c r="B409" s="88" t="s">
        <v>727</v>
      </c>
      <c r="C409" s="156" t="s">
        <v>728</v>
      </c>
      <c r="D409" s="74" t="s">
        <v>76</v>
      </c>
      <c r="E409" s="171" t="s">
        <v>236</v>
      </c>
      <c r="F409" s="171" t="s">
        <v>236</v>
      </c>
      <c r="G409" s="22"/>
      <c r="H409" s="10"/>
      <c r="I409" s="38"/>
      <c r="J409" s="37"/>
      <c r="K409" s="171"/>
      <c r="L409" s="10"/>
      <c r="M409" s="22">
        <f t="shared" si="43"/>
        <v>0</v>
      </c>
      <c r="N409" s="10"/>
      <c r="O409" s="38"/>
      <c r="P409" s="73"/>
      <c r="Q409" s="171"/>
      <c r="R409" s="10"/>
      <c r="S409" s="10"/>
      <c r="T409" s="11"/>
      <c r="U409" s="43"/>
    </row>
    <row r="410" spans="2:21" ht="30">
      <c r="B410" s="88" t="s">
        <v>729</v>
      </c>
      <c r="C410" s="156" t="s">
        <v>730</v>
      </c>
      <c r="D410" s="74" t="s">
        <v>76</v>
      </c>
      <c r="E410" s="171" t="s">
        <v>236</v>
      </c>
      <c r="F410" s="171" t="s">
        <v>236</v>
      </c>
      <c r="G410" s="22"/>
      <c r="H410" s="10"/>
      <c r="I410" s="38"/>
      <c r="J410" s="37"/>
      <c r="K410" s="171"/>
      <c r="L410" s="10"/>
      <c r="M410" s="22">
        <f t="shared" si="43"/>
        <v>0</v>
      </c>
      <c r="N410" s="10"/>
      <c r="O410" s="38"/>
      <c r="P410" s="73"/>
      <c r="Q410" s="171"/>
      <c r="R410" s="10"/>
      <c r="S410" s="10"/>
      <c r="T410" s="11"/>
      <c r="U410" s="43"/>
    </row>
    <row r="411" spans="2:21">
      <c r="B411" s="88" t="s">
        <v>731</v>
      </c>
      <c r="C411" s="154" t="s">
        <v>732</v>
      </c>
      <c r="D411" s="188" t="s">
        <v>76</v>
      </c>
      <c r="E411" s="179">
        <v>45</v>
      </c>
      <c r="F411" s="179">
        <v>33.909999999999997</v>
      </c>
      <c r="G411" s="22">
        <f>F411*E411</f>
        <v>1525.9499999999998</v>
      </c>
      <c r="H411" s="10"/>
      <c r="I411" s="38"/>
      <c r="K411" s="179">
        <v>45</v>
      </c>
      <c r="L411" s="179">
        <v>58.85</v>
      </c>
      <c r="M411" s="22">
        <f t="shared" si="43"/>
        <v>2648.25</v>
      </c>
      <c r="N411" s="10"/>
      <c r="O411" s="38"/>
      <c r="P411" s="73" t="s">
        <v>76</v>
      </c>
      <c r="Q411" s="10">
        <v>47</v>
      </c>
      <c r="R411" s="10">
        <v>25.57</v>
      </c>
      <c r="S411" s="10">
        <f t="shared" si="44"/>
        <v>1201.79</v>
      </c>
      <c r="T411" s="11"/>
      <c r="U411" s="43"/>
    </row>
    <row r="412" spans="2:21">
      <c r="B412" s="88" t="s">
        <v>733</v>
      </c>
      <c r="C412" s="154" t="s">
        <v>734</v>
      </c>
      <c r="D412" s="188" t="s">
        <v>76</v>
      </c>
      <c r="E412" s="179">
        <v>3</v>
      </c>
      <c r="F412" s="179">
        <v>183.76</v>
      </c>
      <c r="G412" s="22">
        <f>F412*E412</f>
        <v>551.28</v>
      </c>
      <c r="H412" s="10"/>
      <c r="I412" s="38"/>
      <c r="K412" s="179">
        <v>3</v>
      </c>
      <c r="L412" s="179">
        <v>199.02</v>
      </c>
      <c r="M412" s="22">
        <f t="shared" si="43"/>
        <v>597.06000000000006</v>
      </c>
      <c r="N412" s="10"/>
      <c r="O412" s="38"/>
      <c r="P412" s="73" t="s">
        <v>76</v>
      </c>
      <c r="Q412" s="10">
        <v>9</v>
      </c>
      <c r="R412" s="10">
        <v>25.57</v>
      </c>
      <c r="S412" s="10">
        <f t="shared" si="44"/>
        <v>230.13</v>
      </c>
      <c r="T412" s="11"/>
      <c r="U412" s="43"/>
    </row>
    <row r="413" spans="2:21" ht="18" customHeight="1">
      <c r="B413" s="88"/>
      <c r="C413" s="139" t="s">
        <v>735</v>
      </c>
      <c r="D413" s="123" t="s">
        <v>76</v>
      </c>
      <c r="E413" s="104"/>
      <c r="F413" s="104"/>
      <c r="G413" s="22"/>
      <c r="H413" s="11"/>
      <c r="I413" s="43"/>
      <c r="K413" s="104">
        <v>3</v>
      </c>
      <c r="L413" s="105">
        <v>1200</v>
      </c>
      <c r="M413" s="22">
        <f t="shared" si="43"/>
        <v>3600</v>
      </c>
      <c r="N413" s="11"/>
      <c r="O413" s="43"/>
      <c r="P413" s="74" t="s">
        <v>76</v>
      </c>
      <c r="Q413" s="134">
        <v>3</v>
      </c>
      <c r="R413" s="11">
        <v>712.83</v>
      </c>
      <c r="S413" s="10">
        <f t="shared" si="44"/>
        <v>2138.4900000000002</v>
      </c>
      <c r="T413" s="11"/>
      <c r="U413" s="43"/>
    </row>
    <row r="414" spans="2:21">
      <c r="B414" s="88"/>
      <c r="C414" s="139" t="s">
        <v>736</v>
      </c>
      <c r="D414" s="123" t="s">
        <v>76</v>
      </c>
      <c r="E414" s="104"/>
      <c r="F414" s="104"/>
      <c r="G414" s="22"/>
      <c r="H414" s="11"/>
      <c r="I414" s="43"/>
      <c r="K414" s="104">
        <v>30</v>
      </c>
      <c r="L414" s="104">
        <v>180</v>
      </c>
      <c r="M414" s="22">
        <f t="shared" si="43"/>
        <v>5400</v>
      </c>
      <c r="N414" s="11"/>
      <c r="O414" s="43"/>
      <c r="P414" s="74" t="s">
        <v>76</v>
      </c>
      <c r="Q414" s="134">
        <v>6</v>
      </c>
      <c r="R414" s="11">
        <v>124.85</v>
      </c>
      <c r="S414" s="10">
        <f t="shared" si="44"/>
        <v>749.09999999999991</v>
      </c>
      <c r="T414" s="11"/>
      <c r="U414" s="43"/>
    </row>
    <row r="415" spans="2:21" ht="15" customHeight="1">
      <c r="B415" s="88"/>
      <c r="C415" s="139" t="s">
        <v>736</v>
      </c>
      <c r="D415" s="120" t="s">
        <v>76</v>
      </c>
      <c r="E415" s="104"/>
      <c r="F415" s="104"/>
      <c r="G415" s="22"/>
      <c r="H415" s="11"/>
      <c r="I415" s="43"/>
      <c r="K415" s="104">
        <v>6</v>
      </c>
      <c r="L415" s="104">
        <v>180</v>
      </c>
      <c r="M415" s="22">
        <f t="shared" si="43"/>
        <v>1080</v>
      </c>
      <c r="N415" s="11"/>
      <c r="O415" s="43"/>
      <c r="P415" s="74" t="s">
        <v>76</v>
      </c>
      <c r="Q415" s="134">
        <v>33</v>
      </c>
      <c r="R415" s="11">
        <v>124.85</v>
      </c>
      <c r="S415" s="10">
        <f t="shared" si="44"/>
        <v>4120.05</v>
      </c>
      <c r="T415" s="11"/>
      <c r="U415" s="43"/>
    </row>
    <row r="416" spans="2:21" ht="15" customHeight="1">
      <c r="B416" s="88"/>
      <c r="C416" s="139" t="s">
        <v>737</v>
      </c>
      <c r="D416" s="120" t="s">
        <v>470</v>
      </c>
      <c r="E416" s="104"/>
      <c r="F416" s="104"/>
      <c r="G416" s="22"/>
      <c r="H416" s="11"/>
      <c r="I416" s="43"/>
      <c r="K416" s="104">
        <v>3</v>
      </c>
      <c r="L416" s="104">
        <v>37.450000000000003</v>
      </c>
      <c r="M416" s="22">
        <f t="shared" si="43"/>
        <v>112.35000000000001</v>
      </c>
      <c r="N416" s="11"/>
      <c r="O416" s="43"/>
      <c r="P416" s="42"/>
      <c r="Q416" s="11"/>
      <c r="R416" s="11"/>
      <c r="S416" s="10"/>
      <c r="T416" s="11"/>
      <c r="U416" s="43"/>
    </row>
    <row r="417" spans="2:21" ht="15" customHeight="1">
      <c r="B417" s="88"/>
      <c r="C417" s="139" t="s">
        <v>738</v>
      </c>
      <c r="D417" s="120" t="s">
        <v>470</v>
      </c>
      <c r="E417" s="104"/>
      <c r="F417" s="104"/>
      <c r="G417" s="22"/>
      <c r="H417" s="11"/>
      <c r="I417" s="43"/>
      <c r="K417" s="104">
        <v>3</v>
      </c>
      <c r="L417" s="104">
        <v>37.450000000000003</v>
      </c>
      <c r="M417" s="22">
        <f t="shared" si="43"/>
        <v>112.35000000000001</v>
      </c>
      <c r="N417" s="11"/>
      <c r="O417" s="43"/>
      <c r="P417" s="42"/>
      <c r="Q417" s="11"/>
      <c r="R417" s="11"/>
      <c r="S417" s="10"/>
      <c r="T417" s="11"/>
      <c r="U417" s="43"/>
    </row>
    <row r="418" spans="2:21" ht="15" customHeight="1">
      <c r="B418" s="88"/>
      <c r="C418" s="139" t="s">
        <v>739</v>
      </c>
      <c r="D418" s="120" t="s">
        <v>470</v>
      </c>
      <c r="E418" s="104"/>
      <c r="F418" s="104"/>
      <c r="G418" s="22"/>
      <c r="H418" s="11"/>
      <c r="I418" s="43"/>
      <c r="K418" s="104">
        <v>6</v>
      </c>
      <c r="L418" s="104">
        <v>37.450000000000003</v>
      </c>
      <c r="M418" s="22">
        <f t="shared" si="43"/>
        <v>224.70000000000002</v>
      </c>
      <c r="N418" s="11"/>
      <c r="O418" s="43"/>
      <c r="P418" s="42"/>
      <c r="Q418" s="11"/>
      <c r="R418" s="11"/>
      <c r="S418" s="10"/>
      <c r="T418" s="11"/>
      <c r="U418" s="43"/>
    </row>
    <row r="419" spans="2:21" ht="15" customHeight="1">
      <c r="B419" s="88"/>
      <c r="C419" s="139" t="s">
        <v>740</v>
      </c>
      <c r="D419" s="120" t="s">
        <v>470</v>
      </c>
      <c r="E419" s="104"/>
      <c r="F419" s="104"/>
      <c r="G419" s="22"/>
      <c r="H419" s="11"/>
      <c r="I419" s="43"/>
      <c r="K419" s="104">
        <v>27</v>
      </c>
      <c r="L419" s="104">
        <v>42.8</v>
      </c>
      <c r="M419" s="22">
        <f t="shared" si="43"/>
        <v>1155.5999999999999</v>
      </c>
      <c r="N419" s="11"/>
      <c r="O419" s="43"/>
      <c r="P419" s="42"/>
      <c r="Q419" s="11"/>
      <c r="R419" s="11"/>
      <c r="S419" s="10"/>
      <c r="T419" s="11"/>
      <c r="U419" s="43"/>
    </row>
    <row r="420" spans="2:21" ht="15" customHeight="1">
      <c r="B420" s="88"/>
      <c r="C420" s="139" t="s">
        <v>741</v>
      </c>
      <c r="D420" s="120" t="s">
        <v>470</v>
      </c>
      <c r="E420" s="104"/>
      <c r="F420" s="104"/>
      <c r="G420" s="22"/>
      <c r="H420" s="11"/>
      <c r="I420" s="43"/>
      <c r="K420" s="104">
        <v>9</v>
      </c>
      <c r="L420" s="104">
        <v>42.8</v>
      </c>
      <c r="M420" s="22">
        <f t="shared" si="43"/>
        <v>385.2</v>
      </c>
      <c r="N420" s="11"/>
      <c r="O420" s="43"/>
      <c r="P420" s="42"/>
      <c r="Q420" s="11"/>
      <c r="R420" s="11"/>
      <c r="S420" s="10"/>
      <c r="T420" s="11"/>
      <c r="U420" s="43"/>
    </row>
    <row r="421" spans="2:21" ht="15" customHeight="1">
      <c r="B421" s="88"/>
      <c r="C421" s="139" t="s">
        <v>740</v>
      </c>
      <c r="D421" s="120" t="s">
        <v>470</v>
      </c>
      <c r="E421" s="104"/>
      <c r="F421" s="104"/>
      <c r="G421" s="22"/>
      <c r="H421" s="11"/>
      <c r="I421" s="43"/>
      <c r="K421" s="104">
        <v>3</v>
      </c>
      <c r="L421" s="104">
        <v>42.8</v>
      </c>
      <c r="M421" s="22">
        <f t="shared" si="43"/>
        <v>128.39999999999998</v>
      </c>
      <c r="N421" s="11"/>
      <c r="O421" s="43"/>
      <c r="P421" s="42"/>
      <c r="Q421" s="11"/>
      <c r="R421" s="11"/>
      <c r="S421" s="10"/>
      <c r="T421" s="11"/>
      <c r="U421" s="43"/>
    </row>
    <row r="422" spans="2:21" ht="15" customHeight="1">
      <c r="B422" s="88"/>
      <c r="C422" s="156" t="s">
        <v>742</v>
      </c>
      <c r="D422" s="74" t="s">
        <v>76</v>
      </c>
      <c r="E422" s="104"/>
      <c r="F422" s="104"/>
      <c r="G422" s="22"/>
      <c r="H422" s="11"/>
      <c r="I422" s="43"/>
      <c r="J422" s="120"/>
      <c r="K422" s="104"/>
      <c r="L422" s="104"/>
      <c r="M422" s="22"/>
      <c r="N422" s="11"/>
      <c r="O422" s="43"/>
      <c r="Q422" s="134">
        <v>5</v>
      </c>
      <c r="R422" s="11">
        <v>261.77</v>
      </c>
      <c r="S422" s="10">
        <f t="shared" si="44"/>
        <v>1308.8499999999999</v>
      </c>
      <c r="T422" s="11"/>
      <c r="U422" s="43"/>
    </row>
    <row r="423" spans="2:21" ht="48.75" customHeight="1">
      <c r="B423" s="88"/>
      <c r="C423" s="156" t="s">
        <v>743</v>
      </c>
      <c r="D423" s="74" t="s">
        <v>76</v>
      </c>
      <c r="E423" s="104"/>
      <c r="F423" s="104"/>
      <c r="G423" s="22"/>
      <c r="H423" s="11"/>
      <c r="I423" s="43"/>
      <c r="J423" s="120"/>
      <c r="K423" s="104"/>
      <c r="L423" s="104"/>
      <c r="M423" s="22"/>
      <c r="N423" s="11"/>
      <c r="O423" s="43"/>
      <c r="Q423" s="134">
        <v>3</v>
      </c>
      <c r="R423" s="11">
        <v>342.32</v>
      </c>
      <c r="S423" s="10">
        <f t="shared" si="44"/>
        <v>1026.96</v>
      </c>
      <c r="T423" s="11"/>
      <c r="U423" s="43"/>
    </row>
    <row r="424" spans="2:21" ht="54" customHeight="1">
      <c r="B424" s="88"/>
      <c r="C424" s="156" t="s">
        <v>744</v>
      </c>
      <c r="D424" s="74" t="s">
        <v>76</v>
      </c>
      <c r="E424" s="104"/>
      <c r="F424" s="104"/>
      <c r="G424" s="22"/>
      <c r="H424" s="11"/>
      <c r="I424" s="43"/>
      <c r="J424" s="120"/>
      <c r="K424" s="104"/>
      <c r="L424" s="104"/>
      <c r="M424" s="22"/>
      <c r="N424" s="11"/>
      <c r="O424" s="43"/>
      <c r="Q424" s="134">
        <v>6</v>
      </c>
      <c r="R424" s="11">
        <v>128.87</v>
      </c>
      <c r="S424" s="10">
        <f t="shared" ref="S424:S454" si="46">R424*Q424</f>
        <v>773.22</v>
      </c>
      <c r="T424" s="11"/>
      <c r="U424" s="43"/>
    </row>
    <row r="425" spans="2:21" ht="18.75" customHeight="1">
      <c r="B425" s="88"/>
      <c r="C425" s="153" t="s">
        <v>745</v>
      </c>
      <c r="D425" s="177"/>
      <c r="E425" s="149"/>
      <c r="F425" s="149"/>
      <c r="G425" s="21"/>
      <c r="H425" s="16"/>
      <c r="I425" s="45"/>
      <c r="J425" s="176"/>
      <c r="K425" s="149"/>
      <c r="L425" s="149"/>
      <c r="M425" s="21"/>
      <c r="N425" s="16"/>
      <c r="O425" s="45"/>
      <c r="P425" s="194"/>
      <c r="Q425" s="194"/>
      <c r="R425" s="194"/>
      <c r="S425" s="194"/>
      <c r="T425" s="218">
        <f>SUM(S426:S429)</f>
        <v>56957.250000000007</v>
      </c>
      <c r="U425" s="246" t="s">
        <v>746</v>
      </c>
    </row>
    <row r="426" spans="2:21" ht="30.75" customHeight="1">
      <c r="B426" s="88"/>
      <c r="C426" s="156" t="s">
        <v>747</v>
      </c>
      <c r="D426" s="73" t="s">
        <v>140</v>
      </c>
      <c r="E426" s="104"/>
      <c r="F426" s="104"/>
      <c r="G426" s="22"/>
      <c r="H426" s="11"/>
      <c r="I426" s="43"/>
      <c r="J426" s="120"/>
      <c r="K426" s="104"/>
      <c r="L426" s="104"/>
      <c r="M426" s="22"/>
      <c r="N426" s="11"/>
      <c r="O426" s="43"/>
      <c r="Q426" s="10">
        <v>245</v>
      </c>
      <c r="R426" s="10">
        <v>226.09</v>
      </c>
      <c r="S426" s="10">
        <f>R426*Q426</f>
        <v>55392.05</v>
      </c>
      <c r="T426" s="11"/>
      <c r="U426" s="43"/>
    </row>
    <row r="427" spans="2:21" ht="28.5" customHeight="1">
      <c r="B427" s="88"/>
      <c r="C427" s="156" t="s">
        <v>748</v>
      </c>
      <c r="D427" s="74" t="s">
        <v>140</v>
      </c>
      <c r="E427" s="104"/>
      <c r="F427" s="104"/>
      <c r="G427" s="22"/>
      <c r="H427" s="11"/>
      <c r="I427" s="43"/>
      <c r="J427" s="120"/>
      <c r="K427" s="104"/>
      <c r="L427" s="104"/>
      <c r="M427" s="22"/>
      <c r="N427" s="11"/>
      <c r="O427" s="43"/>
      <c r="Q427" s="11">
        <v>16</v>
      </c>
      <c r="R427" s="11">
        <v>16.77</v>
      </c>
      <c r="S427" s="10">
        <f>R427*Q427</f>
        <v>268.32</v>
      </c>
      <c r="T427" s="11"/>
      <c r="U427" s="43"/>
    </row>
    <row r="428" spans="2:21" ht="27.75" customHeight="1">
      <c r="B428" s="88"/>
      <c r="C428" s="156" t="s">
        <v>749</v>
      </c>
      <c r="D428" s="74" t="s">
        <v>140</v>
      </c>
      <c r="E428" s="104"/>
      <c r="F428" s="104"/>
      <c r="G428" s="22"/>
      <c r="H428" s="11"/>
      <c r="I428" s="43"/>
      <c r="J428" s="120"/>
      <c r="K428" s="104"/>
      <c r="L428" s="104"/>
      <c r="M428" s="22"/>
      <c r="N428" s="11"/>
      <c r="O428" s="43"/>
      <c r="Q428" s="11">
        <v>20</v>
      </c>
      <c r="R428" s="11">
        <v>16.77</v>
      </c>
      <c r="S428" s="10">
        <f>R428*Q428</f>
        <v>335.4</v>
      </c>
      <c r="T428" s="11"/>
      <c r="U428" s="43"/>
    </row>
    <row r="429" spans="2:21" ht="30" customHeight="1">
      <c r="B429" s="88"/>
      <c r="C429" s="156" t="s">
        <v>750</v>
      </c>
      <c r="D429" s="74" t="s">
        <v>140</v>
      </c>
      <c r="E429" s="104"/>
      <c r="F429" s="104"/>
      <c r="G429" s="22"/>
      <c r="H429" s="11"/>
      <c r="I429" s="43"/>
      <c r="J429" s="120"/>
      <c r="K429" s="104"/>
      <c r="L429" s="104"/>
      <c r="M429" s="22"/>
      <c r="N429" s="11"/>
      <c r="O429" s="43"/>
      <c r="Q429" s="11">
        <v>43</v>
      </c>
      <c r="R429" s="11">
        <v>22.36</v>
      </c>
      <c r="S429" s="10">
        <f>R429*Q429</f>
        <v>961.48</v>
      </c>
      <c r="T429" s="11"/>
      <c r="U429" s="43"/>
    </row>
    <row r="430" spans="2:21" ht="18.75" customHeight="1">
      <c r="B430" s="88"/>
      <c r="C430" s="153" t="s">
        <v>751</v>
      </c>
      <c r="D430" s="75"/>
      <c r="E430" s="149"/>
      <c r="F430" s="149"/>
      <c r="G430" s="21"/>
      <c r="H430" s="16"/>
      <c r="I430" s="45"/>
      <c r="J430" s="176"/>
      <c r="K430" s="149"/>
      <c r="L430" s="149"/>
      <c r="M430" s="21"/>
      <c r="N430" s="16"/>
      <c r="O430" s="45"/>
      <c r="Q430" s="193"/>
      <c r="R430" s="16"/>
      <c r="S430" s="16"/>
      <c r="T430" s="16">
        <f>SUM(S431:S432)</f>
        <v>159.16</v>
      </c>
      <c r="U430" s="45"/>
    </row>
    <row r="431" spans="2:21" ht="14.25" customHeight="1">
      <c r="B431" s="88"/>
      <c r="C431" s="156" t="s">
        <v>752</v>
      </c>
      <c r="D431" s="74" t="s">
        <v>76</v>
      </c>
      <c r="E431" s="104"/>
      <c r="F431" s="104"/>
      <c r="G431" s="22"/>
      <c r="H431" s="11"/>
      <c r="I431" s="43"/>
      <c r="J431" s="120"/>
      <c r="K431" s="104"/>
      <c r="L431" s="104"/>
      <c r="M431" s="22"/>
      <c r="N431" s="11"/>
      <c r="O431" s="43"/>
      <c r="Q431" s="11">
        <v>2</v>
      </c>
      <c r="R431" s="11">
        <v>51.91</v>
      </c>
      <c r="S431" s="10">
        <f t="shared" si="46"/>
        <v>103.82</v>
      </c>
      <c r="T431" s="11"/>
      <c r="U431" s="43"/>
    </row>
    <row r="432" spans="2:21" ht="14.25" customHeight="1">
      <c r="B432" s="88"/>
      <c r="C432" s="156" t="s">
        <v>753</v>
      </c>
      <c r="D432" s="74" t="s">
        <v>76</v>
      </c>
      <c r="E432" s="104"/>
      <c r="F432" s="104"/>
      <c r="G432" s="22"/>
      <c r="H432" s="11"/>
      <c r="I432" s="43"/>
      <c r="J432" s="120"/>
      <c r="K432" s="104"/>
      <c r="L432" s="104"/>
      <c r="M432" s="22"/>
      <c r="N432" s="11"/>
      <c r="O432" s="43"/>
      <c r="Q432" s="11">
        <v>1</v>
      </c>
      <c r="R432" s="11">
        <v>55.34</v>
      </c>
      <c r="S432" s="10">
        <f t="shared" si="46"/>
        <v>55.34</v>
      </c>
      <c r="T432" s="11"/>
      <c r="U432" s="43"/>
    </row>
    <row r="433" spans="2:21" ht="14.25" customHeight="1">
      <c r="B433" s="88"/>
      <c r="C433" s="153" t="s">
        <v>754</v>
      </c>
      <c r="D433" s="75"/>
      <c r="E433" s="149"/>
      <c r="F433" s="149"/>
      <c r="G433" s="21"/>
      <c r="H433" s="16"/>
      <c r="I433" s="45"/>
      <c r="J433" s="176"/>
      <c r="K433" s="149"/>
      <c r="L433" s="149"/>
      <c r="M433" s="21"/>
      <c r="N433" s="16"/>
      <c r="O433" s="45"/>
      <c r="Q433" s="16"/>
      <c r="R433" s="16"/>
      <c r="S433" s="16"/>
      <c r="T433" s="16">
        <f>SUM(S434:S440)</f>
        <v>2293.7800000000002</v>
      </c>
      <c r="U433" s="45"/>
    </row>
    <row r="434" spans="2:21" ht="14.25" customHeight="1">
      <c r="B434" s="88"/>
      <c r="C434" s="156" t="s">
        <v>755</v>
      </c>
      <c r="D434" s="74" t="s">
        <v>76</v>
      </c>
      <c r="E434" s="104"/>
      <c r="F434" s="104"/>
      <c r="G434" s="22"/>
      <c r="H434" s="11"/>
      <c r="I434" s="43"/>
      <c r="J434" s="120"/>
      <c r="K434" s="104"/>
      <c r="L434" s="104"/>
      <c r="M434" s="22"/>
      <c r="N434" s="11"/>
      <c r="O434" s="43"/>
      <c r="Q434" s="11">
        <v>26</v>
      </c>
      <c r="R434" s="11">
        <v>41.85</v>
      </c>
      <c r="S434" s="10">
        <f t="shared" si="46"/>
        <v>1088.1000000000001</v>
      </c>
      <c r="T434" s="11"/>
      <c r="U434" s="43"/>
    </row>
    <row r="435" spans="2:21" ht="14.25" customHeight="1">
      <c r="B435" s="88"/>
      <c r="C435" s="156" t="s">
        <v>756</v>
      </c>
      <c r="D435" s="74" t="s">
        <v>76</v>
      </c>
      <c r="E435" s="104"/>
      <c r="F435" s="104"/>
      <c r="G435" s="22"/>
      <c r="H435" s="11"/>
      <c r="I435" s="43"/>
      <c r="J435" s="120"/>
      <c r="K435" s="104"/>
      <c r="L435" s="104"/>
      <c r="M435" s="22"/>
      <c r="N435" s="11"/>
      <c r="O435" s="43"/>
      <c r="Q435" s="11">
        <v>6</v>
      </c>
      <c r="R435" s="11">
        <v>41.85</v>
      </c>
      <c r="S435" s="10">
        <f t="shared" si="46"/>
        <v>251.10000000000002</v>
      </c>
      <c r="T435" s="11"/>
      <c r="U435" s="43"/>
    </row>
    <row r="436" spans="2:21" ht="14.25" customHeight="1">
      <c r="B436" s="88"/>
      <c r="C436" s="156" t="s">
        <v>757</v>
      </c>
      <c r="D436" s="74" t="s">
        <v>76</v>
      </c>
      <c r="E436" s="104"/>
      <c r="F436" s="104"/>
      <c r="G436" s="22"/>
      <c r="H436" s="11"/>
      <c r="I436" s="43"/>
      <c r="J436" s="120"/>
      <c r="K436" s="104"/>
      <c r="L436" s="104"/>
      <c r="M436" s="22"/>
      <c r="N436" s="11"/>
      <c r="O436" s="43"/>
      <c r="Q436" s="11">
        <v>4</v>
      </c>
      <c r="R436" s="11">
        <v>94.93</v>
      </c>
      <c r="S436" s="10">
        <f t="shared" si="46"/>
        <v>379.72</v>
      </c>
      <c r="T436" s="11"/>
      <c r="U436" s="43"/>
    </row>
    <row r="437" spans="2:21" ht="14.25" customHeight="1">
      <c r="B437" s="88"/>
      <c r="C437" s="156" t="s">
        <v>758</v>
      </c>
      <c r="D437" s="74" t="s">
        <v>76</v>
      </c>
      <c r="E437" s="104"/>
      <c r="F437" s="104"/>
      <c r="G437" s="22"/>
      <c r="H437" s="11"/>
      <c r="I437" s="43"/>
      <c r="J437" s="120"/>
      <c r="K437" s="104"/>
      <c r="L437" s="104"/>
      <c r="M437" s="22"/>
      <c r="N437" s="11"/>
      <c r="O437" s="43"/>
      <c r="Q437" s="11">
        <v>3</v>
      </c>
      <c r="R437" s="11">
        <v>41.85</v>
      </c>
      <c r="S437" s="10">
        <f t="shared" si="46"/>
        <v>125.55000000000001</v>
      </c>
      <c r="T437" s="11"/>
      <c r="U437" s="43"/>
    </row>
    <row r="438" spans="2:21" ht="14.25" customHeight="1">
      <c r="B438" s="88"/>
      <c r="C438" s="156" t="s">
        <v>759</v>
      </c>
      <c r="D438" s="74" t="s">
        <v>76</v>
      </c>
      <c r="E438" s="104"/>
      <c r="F438" s="104"/>
      <c r="G438" s="22"/>
      <c r="H438" s="11"/>
      <c r="I438" s="43"/>
      <c r="J438" s="120"/>
      <c r="K438" s="104"/>
      <c r="L438" s="104"/>
      <c r="M438" s="22"/>
      <c r="N438" s="11"/>
      <c r="O438" s="43"/>
      <c r="Q438" s="11">
        <v>4</v>
      </c>
      <c r="R438" s="11">
        <v>32.1</v>
      </c>
      <c r="S438" s="10">
        <f t="shared" si="46"/>
        <v>128.4</v>
      </c>
      <c r="T438" s="11"/>
      <c r="U438" s="43"/>
    </row>
    <row r="439" spans="2:21" ht="14.25" customHeight="1">
      <c r="B439" s="88"/>
      <c r="C439" s="156" t="s">
        <v>760</v>
      </c>
      <c r="D439" s="74" t="s">
        <v>76</v>
      </c>
      <c r="E439" s="104"/>
      <c r="F439" s="104"/>
      <c r="G439" s="22"/>
      <c r="H439" s="11"/>
      <c r="I439" s="43"/>
      <c r="J439" s="120"/>
      <c r="K439" s="104"/>
      <c r="L439" s="104"/>
      <c r="M439" s="22"/>
      <c r="N439" s="11"/>
      <c r="O439" s="43"/>
      <c r="Q439" s="11">
        <v>3</v>
      </c>
      <c r="R439" s="11">
        <v>36.49</v>
      </c>
      <c r="S439" s="10">
        <f t="shared" si="46"/>
        <v>109.47</v>
      </c>
      <c r="T439" s="11"/>
      <c r="U439" s="43"/>
    </row>
    <row r="440" spans="2:21" ht="14.25" customHeight="1">
      <c r="B440" s="88"/>
      <c r="C440" s="156" t="s">
        <v>761</v>
      </c>
      <c r="D440" s="74" t="s">
        <v>76</v>
      </c>
      <c r="E440" s="104"/>
      <c r="F440" s="104"/>
      <c r="G440" s="22"/>
      <c r="H440" s="11"/>
      <c r="I440" s="43"/>
      <c r="J440" s="120"/>
      <c r="K440" s="104"/>
      <c r="L440" s="104"/>
      <c r="M440" s="22"/>
      <c r="N440" s="11"/>
      <c r="O440" s="43"/>
      <c r="Q440" s="11">
        <v>6</v>
      </c>
      <c r="R440" s="11">
        <v>35.24</v>
      </c>
      <c r="S440" s="10">
        <f t="shared" si="46"/>
        <v>211.44</v>
      </c>
      <c r="T440" s="11"/>
      <c r="U440" s="43"/>
    </row>
    <row r="441" spans="2:21" ht="14.25" customHeight="1">
      <c r="B441" s="88"/>
      <c r="C441" s="153" t="s">
        <v>762</v>
      </c>
      <c r="D441" s="75"/>
      <c r="E441" s="149"/>
      <c r="F441" s="149"/>
      <c r="G441" s="21"/>
      <c r="H441" s="16"/>
      <c r="I441" s="45"/>
      <c r="J441" s="176"/>
      <c r="K441" s="149"/>
      <c r="L441" s="149"/>
      <c r="M441" s="21"/>
      <c r="N441" s="16"/>
      <c r="O441" s="45"/>
      <c r="Q441" s="16"/>
      <c r="R441" s="16"/>
      <c r="S441" s="16"/>
      <c r="T441" s="16">
        <f>+S442</f>
        <v>298.46999999999997</v>
      </c>
      <c r="U441" s="45"/>
    </row>
    <row r="442" spans="2:21" ht="14.25" customHeight="1">
      <c r="B442" s="88"/>
      <c r="C442" s="156" t="s">
        <v>763</v>
      </c>
      <c r="D442" s="74" t="s">
        <v>470</v>
      </c>
      <c r="E442" s="104"/>
      <c r="F442" s="104"/>
      <c r="G442" s="22"/>
      <c r="H442" s="11"/>
      <c r="I442" s="43"/>
      <c r="J442" s="120"/>
      <c r="K442" s="104"/>
      <c r="L442" s="104"/>
      <c r="M442" s="22"/>
      <c r="N442" s="11"/>
      <c r="O442" s="43"/>
      <c r="Q442" s="11">
        <v>3</v>
      </c>
      <c r="R442" s="11">
        <v>99.49</v>
      </c>
      <c r="S442" s="10">
        <f t="shared" si="46"/>
        <v>298.46999999999997</v>
      </c>
      <c r="T442" s="11"/>
      <c r="U442" s="43"/>
    </row>
    <row r="443" spans="2:21" ht="14.25" customHeight="1">
      <c r="B443" s="88"/>
      <c r="C443" s="153" t="s">
        <v>764</v>
      </c>
      <c r="D443" s="75"/>
      <c r="E443" s="149"/>
      <c r="F443" s="149"/>
      <c r="G443" s="21"/>
      <c r="H443" s="16"/>
      <c r="I443" s="45"/>
      <c r="J443" s="176"/>
      <c r="K443" s="149"/>
      <c r="L443" s="149"/>
      <c r="M443" s="21"/>
      <c r="N443" s="16"/>
      <c r="O443" s="45"/>
      <c r="Q443" s="16"/>
      <c r="R443" s="16"/>
      <c r="S443" s="16"/>
      <c r="T443" s="16">
        <f>SUM(S444:S448)</f>
        <v>1231.6199999999999</v>
      </c>
      <c r="U443" s="45"/>
    </row>
    <row r="444" spans="2:21" ht="14.25" customHeight="1">
      <c r="B444" s="88"/>
      <c r="C444" s="156" t="s">
        <v>765</v>
      </c>
      <c r="D444" s="74" t="s">
        <v>766</v>
      </c>
      <c r="E444" s="104"/>
      <c r="F444" s="104"/>
      <c r="G444" s="22"/>
      <c r="H444" s="11"/>
      <c r="I444" s="43"/>
      <c r="J444" s="120"/>
      <c r="K444" s="104"/>
      <c r="L444" s="104"/>
      <c r="M444" s="22"/>
      <c r="N444" s="11"/>
      <c r="O444" s="43"/>
      <c r="Q444" s="11">
        <v>1</v>
      </c>
      <c r="R444" s="11">
        <v>616.80999999999995</v>
      </c>
      <c r="S444" s="10">
        <f t="shared" si="46"/>
        <v>616.80999999999995</v>
      </c>
      <c r="U444" s="43"/>
    </row>
    <row r="445" spans="2:21" ht="14.25" customHeight="1">
      <c r="B445" s="88"/>
      <c r="C445" s="156" t="s">
        <v>765</v>
      </c>
      <c r="D445" s="74" t="s">
        <v>766</v>
      </c>
      <c r="E445" s="104"/>
      <c r="F445" s="104"/>
      <c r="G445" s="22"/>
      <c r="H445" s="11"/>
      <c r="I445" s="43"/>
      <c r="J445" s="120"/>
      <c r="K445" s="104"/>
      <c r="L445" s="104"/>
      <c r="M445" s="22"/>
      <c r="N445" s="11"/>
      <c r="O445" s="43"/>
      <c r="Q445" s="11">
        <v>1</v>
      </c>
      <c r="R445" s="11">
        <v>614.80999999999995</v>
      </c>
      <c r="S445" s="10">
        <f t="shared" si="46"/>
        <v>614.80999999999995</v>
      </c>
      <c r="T445" s="11"/>
      <c r="U445" s="43"/>
    </row>
    <row r="446" spans="2:21" ht="14.25" customHeight="1">
      <c r="B446" s="88"/>
      <c r="C446" s="174" t="s">
        <v>201</v>
      </c>
      <c r="D446" s="175"/>
      <c r="E446" s="149"/>
      <c r="F446" s="149"/>
      <c r="G446" s="21"/>
      <c r="H446" s="16"/>
      <c r="I446" s="45"/>
      <c r="J446" s="176"/>
      <c r="K446" s="149"/>
      <c r="L446" s="149"/>
      <c r="M446" s="21">
        <f t="shared" si="43"/>
        <v>0</v>
      </c>
      <c r="N446" s="16">
        <f>SUM(M447:M450)</f>
        <v>5938.5</v>
      </c>
      <c r="O446" s="45"/>
      <c r="P446" s="42"/>
      <c r="Q446" s="11"/>
      <c r="R446" s="11"/>
      <c r="S446" s="10">
        <f t="shared" si="46"/>
        <v>0</v>
      </c>
      <c r="T446" s="11"/>
      <c r="U446" s="43"/>
    </row>
    <row r="447" spans="2:21" ht="15" customHeight="1">
      <c r="B447" s="88"/>
      <c r="C447" s="139" t="s">
        <v>767</v>
      </c>
      <c r="D447" s="120" t="s">
        <v>76</v>
      </c>
      <c r="E447" s="104"/>
      <c r="F447" s="104"/>
      <c r="G447" s="22"/>
      <c r="H447" s="11"/>
      <c r="I447" s="34"/>
      <c r="J447" s="97"/>
      <c r="K447" s="104">
        <v>1</v>
      </c>
      <c r="L447" s="105">
        <v>4815</v>
      </c>
      <c r="M447" s="22">
        <f t="shared" si="43"/>
        <v>4815</v>
      </c>
      <c r="N447" s="11"/>
      <c r="O447" s="43"/>
      <c r="P447" s="42"/>
      <c r="Q447" s="11"/>
      <c r="R447" s="11"/>
      <c r="S447" s="10"/>
      <c r="T447" s="11"/>
      <c r="U447" s="43"/>
    </row>
    <row r="448" spans="2:21" ht="15" customHeight="1">
      <c r="B448" s="88"/>
      <c r="C448" s="139" t="s">
        <v>768</v>
      </c>
      <c r="D448" s="120" t="s">
        <v>470</v>
      </c>
      <c r="E448" s="104"/>
      <c r="F448" s="104"/>
      <c r="G448" s="22"/>
      <c r="H448" s="11"/>
      <c r="I448" s="34"/>
      <c r="J448" s="97"/>
      <c r="K448" s="104">
        <v>2</v>
      </c>
      <c r="L448" s="104">
        <v>160.5</v>
      </c>
      <c r="M448" s="22">
        <f t="shared" si="43"/>
        <v>321</v>
      </c>
      <c r="N448" s="11"/>
      <c r="O448" s="43"/>
      <c r="P448" s="42"/>
      <c r="Q448" s="11"/>
      <c r="R448" s="11"/>
      <c r="S448" s="10"/>
      <c r="T448" s="11"/>
      <c r="U448" s="43"/>
    </row>
    <row r="449" spans="2:21" ht="15" customHeight="1">
      <c r="B449" s="88"/>
      <c r="C449" s="139" t="s">
        <v>769</v>
      </c>
      <c r="D449" s="120" t="s">
        <v>470</v>
      </c>
      <c r="E449" s="104"/>
      <c r="F449" s="104"/>
      <c r="G449" s="22"/>
      <c r="H449" s="11"/>
      <c r="I449" s="34"/>
      <c r="J449" s="97"/>
      <c r="K449" s="104">
        <v>1</v>
      </c>
      <c r="L449" s="104">
        <v>160.5</v>
      </c>
      <c r="M449" s="22">
        <f t="shared" si="43"/>
        <v>160.5</v>
      </c>
      <c r="N449" s="11"/>
      <c r="O449" s="43"/>
      <c r="P449" s="42"/>
      <c r="Q449" s="11"/>
      <c r="R449" s="11"/>
      <c r="S449" s="10"/>
      <c r="T449" s="11"/>
      <c r="U449" s="43"/>
    </row>
    <row r="450" spans="2:21" ht="15" customHeight="1">
      <c r="B450" s="88"/>
      <c r="C450" s="139" t="s">
        <v>770</v>
      </c>
      <c r="D450" s="120" t="s">
        <v>76</v>
      </c>
      <c r="E450" s="104"/>
      <c r="F450" s="104"/>
      <c r="G450" s="22"/>
      <c r="H450" s="11"/>
      <c r="I450" s="34"/>
      <c r="J450" s="97"/>
      <c r="K450" s="104">
        <v>1</v>
      </c>
      <c r="L450" s="104">
        <v>642</v>
      </c>
      <c r="M450" s="22">
        <f t="shared" si="43"/>
        <v>642</v>
      </c>
      <c r="N450" s="11"/>
      <c r="O450" s="43"/>
      <c r="P450" s="42"/>
      <c r="Q450" s="11"/>
      <c r="R450" s="11"/>
      <c r="S450" s="10"/>
      <c r="T450" s="11"/>
      <c r="U450" s="43"/>
    </row>
    <row r="451" spans="2:21">
      <c r="B451" s="89" t="s">
        <v>771</v>
      </c>
      <c r="C451" s="138" t="s">
        <v>772</v>
      </c>
      <c r="D451" s="77"/>
      <c r="E451" s="173"/>
      <c r="F451" s="173"/>
      <c r="G451" s="24"/>
      <c r="H451" s="17"/>
      <c r="I451" s="47"/>
      <c r="J451" s="46"/>
      <c r="K451" s="173"/>
      <c r="L451" s="17"/>
      <c r="M451" s="24">
        <f t="shared" si="43"/>
        <v>0</v>
      </c>
      <c r="N451" s="213">
        <f>SUM(M452:M456)</f>
        <v>1780.55</v>
      </c>
      <c r="O451" s="211">
        <f>+N451</f>
        <v>1780.55</v>
      </c>
      <c r="P451" s="212"/>
      <c r="Q451" s="213"/>
      <c r="R451" s="213"/>
      <c r="S451" s="213"/>
      <c r="T451" s="213">
        <f>SUM(S452:S456)</f>
        <v>1486</v>
      </c>
      <c r="U451" s="211">
        <f>+T451</f>
        <v>1486</v>
      </c>
    </row>
    <row r="452" spans="2:21">
      <c r="B452" s="88" t="s">
        <v>773</v>
      </c>
      <c r="C452" s="154" t="s">
        <v>774</v>
      </c>
      <c r="D452" s="74" t="s">
        <v>76</v>
      </c>
      <c r="E452" s="171" t="s">
        <v>236</v>
      </c>
      <c r="F452" s="171" t="s">
        <v>236</v>
      </c>
      <c r="G452" s="22"/>
      <c r="H452" s="10"/>
      <c r="I452" s="38"/>
      <c r="J452" s="178" t="s">
        <v>76</v>
      </c>
      <c r="K452" s="179">
        <v>3</v>
      </c>
      <c r="L452" s="104">
        <v>94.13</v>
      </c>
      <c r="M452" s="22">
        <f t="shared" si="43"/>
        <v>282.39</v>
      </c>
      <c r="N452" s="11"/>
      <c r="O452" s="43"/>
      <c r="P452" s="74" t="s">
        <v>76</v>
      </c>
      <c r="Q452" s="11">
        <v>3</v>
      </c>
      <c r="R452" s="11">
        <v>160</v>
      </c>
      <c r="S452" s="10">
        <f t="shared" si="46"/>
        <v>480</v>
      </c>
      <c r="T452" s="11"/>
      <c r="U452" s="43"/>
    </row>
    <row r="453" spans="2:21" ht="30">
      <c r="B453" s="88" t="s">
        <v>775</v>
      </c>
      <c r="C453" s="156" t="s">
        <v>776</v>
      </c>
      <c r="D453" s="74" t="s">
        <v>76</v>
      </c>
      <c r="E453" s="171" t="s">
        <v>236</v>
      </c>
      <c r="F453" s="171" t="s">
        <v>236</v>
      </c>
      <c r="G453" s="22"/>
      <c r="H453" s="10"/>
      <c r="I453" s="38"/>
      <c r="J453" s="178" t="s">
        <v>76</v>
      </c>
      <c r="K453" s="179">
        <v>16</v>
      </c>
      <c r="L453" s="104">
        <v>31.04</v>
      </c>
      <c r="M453" s="22">
        <f t="shared" si="43"/>
        <v>496.64</v>
      </c>
      <c r="N453" s="11"/>
      <c r="O453" s="43"/>
      <c r="P453" s="74" t="s">
        <v>76</v>
      </c>
      <c r="Q453" s="11">
        <v>16</v>
      </c>
      <c r="R453" s="11">
        <v>16</v>
      </c>
      <c r="S453" s="10">
        <f t="shared" si="46"/>
        <v>256</v>
      </c>
      <c r="T453" s="11"/>
      <c r="U453" s="43"/>
    </row>
    <row r="454" spans="2:21">
      <c r="B454" s="88" t="s">
        <v>777</v>
      </c>
      <c r="C454" s="154" t="s">
        <v>778</v>
      </c>
      <c r="D454" s="74" t="s">
        <v>76</v>
      </c>
      <c r="E454" s="171" t="s">
        <v>236</v>
      </c>
      <c r="F454" s="171" t="s">
        <v>236</v>
      </c>
      <c r="G454" s="22"/>
      <c r="H454" s="10"/>
      <c r="I454" s="38"/>
      <c r="J454" s="37"/>
      <c r="K454" s="171"/>
      <c r="L454" s="11"/>
      <c r="M454" s="22">
        <f t="shared" si="43"/>
        <v>0</v>
      </c>
      <c r="N454" s="11"/>
      <c r="O454" s="43"/>
      <c r="P454" s="74" t="s">
        <v>76</v>
      </c>
      <c r="Q454" s="11">
        <v>3</v>
      </c>
      <c r="R454" s="11">
        <v>250</v>
      </c>
      <c r="S454" s="10">
        <f t="shared" si="46"/>
        <v>750</v>
      </c>
      <c r="T454" s="11"/>
      <c r="U454" s="43"/>
    </row>
    <row r="455" spans="2:21" ht="32.25" customHeight="1">
      <c r="B455" s="88"/>
      <c r="C455" s="142" t="s">
        <v>779</v>
      </c>
      <c r="D455" s="126"/>
      <c r="E455" s="171"/>
      <c r="F455" s="171"/>
      <c r="G455" s="22"/>
      <c r="H455" s="10"/>
      <c r="I455" s="38"/>
      <c r="J455" s="180" t="s">
        <v>76</v>
      </c>
      <c r="K455" s="181">
        <v>6</v>
      </c>
      <c r="L455" s="108">
        <v>101.3</v>
      </c>
      <c r="M455" s="22">
        <f t="shared" si="43"/>
        <v>607.79999999999995</v>
      </c>
      <c r="N455" s="11"/>
      <c r="O455" s="43"/>
      <c r="P455" s="42"/>
      <c r="Q455" s="11"/>
      <c r="R455" s="11"/>
      <c r="S455" s="10"/>
      <c r="T455" s="11"/>
      <c r="U455" s="43"/>
    </row>
    <row r="456" spans="2:21" ht="15.75" thickBot="1">
      <c r="B456" s="88"/>
      <c r="C456" s="143" t="s">
        <v>780</v>
      </c>
      <c r="D456" s="127"/>
      <c r="E456" s="182"/>
      <c r="F456" s="182"/>
      <c r="G456" s="86"/>
      <c r="H456" s="183"/>
      <c r="I456" s="184"/>
      <c r="J456" s="185" t="s">
        <v>76</v>
      </c>
      <c r="K456" s="186">
        <v>3</v>
      </c>
      <c r="L456" s="128">
        <v>131.24</v>
      </c>
      <c r="M456" s="86">
        <f t="shared" ref="M456" si="47">+L456*K456</f>
        <v>393.72</v>
      </c>
      <c r="N456" s="64"/>
      <c r="O456" s="65"/>
      <c r="P456" s="63"/>
      <c r="Q456" s="64"/>
      <c r="R456" s="64"/>
      <c r="S456" s="10"/>
      <c r="T456" s="64"/>
      <c r="U456" s="65"/>
    </row>
    <row r="458" spans="2:21" ht="45">
      <c r="E458" s="28" t="s">
        <v>781</v>
      </c>
      <c r="F458" s="28"/>
      <c r="G458" s="29">
        <f>SUM(G12:G457)</f>
        <v>617771.06000000064</v>
      </c>
      <c r="H458" s="29">
        <f>SUM(H12:H457)</f>
        <v>617770.09999999986</v>
      </c>
      <c r="I458" s="29">
        <f>SUM(I12:I457)</f>
        <v>617770.1</v>
      </c>
      <c r="J458" s="87" t="s">
        <v>781</v>
      </c>
      <c r="K458" s="87"/>
      <c r="L458" s="28"/>
      <c r="M458" s="29">
        <f>+SUM(M13:M456)</f>
        <v>700036.18440000003</v>
      </c>
      <c r="N458" s="29">
        <f>+SUM(N13:N456)</f>
        <v>700036.18440000003</v>
      </c>
      <c r="O458" s="29">
        <f>+SUM(O13:O456)</f>
        <v>700036.18440000003</v>
      </c>
      <c r="P458" s="87" t="s">
        <v>781</v>
      </c>
      <c r="Q458" s="87"/>
      <c r="R458" s="28"/>
      <c r="S458" s="29">
        <f>+SUM(S13:S456)</f>
        <v>815599.30877949996</v>
      </c>
      <c r="T458" s="29">
        <f>+SUM(T13:T456)</f>
        <v>815599.30877949996</v>
      </c>
      <c r="U458" s="29">
        <f>+SUM(U13:U456)</f>
        <v>815599.30877950008</v>
      </c>
    </row>
    <row r="459" spans="2:21">
      <c r="B459" s="30" t="s">
        <v>782</v>
      </c>
    </row>
    <row r="460" spans="2:21">
      <c r="D460" s="351" t="s">
        <v>783</v>
      </c>
      <c r="E460" s="351"/>
      <c r="F460" s="197">
        <v>0.12</v>
      </c>
      <c r="H460" s="31"/>
      <c r="I460" s="200">
        <f>+I458*F460</f>
        <v>74132.411999999997</v>
      </c>
      <c r="K460" s="4" t="s">
        <v>783</v>
      </c>
      <c r="M460" s="197">
        <v>0.17</v>
      </c>
      <c r="O460" s="205">
        <f>+O458*M460</f>
        <v>119006.15134800001</v>
      </c>
      <c r="Q460" s="4" t="s">
        <v>783</v>
      </c>
      <c r="S460" s="197">
        <v>0.1217</v>
      </c>
      <c r="U460" s="205">
        <f>+S460*U458</f>
        <v>99258.435878465156</v>
      </c>
    </row>
    <row r="461" spans="2:21" ht="15.75" thickBot="1">
      <c r="D461" s="351" t="s">
        <v>784</v>
      </c>
      <c r="E461" s="351"/>
      <c r="F461" s="199">
        <v>0.15</v>
      </c>
      <c r="G461" s="198"/>
      <c r="H461" s="198"/>
      <c r="I461" s="201">
        <f>+I458*F461</f>
        <v>92665.514999999999</v>
      </c>
      <c r="K461" s="203" t="s">
        <v>784</v>
      </c>
      <c r="L461" s="203"/>
      <c r="M461" s="204">
        <v>0.05</v>
      </c>
      <c r="N461" s="203"/>
      <c r="O461" s="206">
        <f>+O458*M461</f>
        <v>35001.809220000003</v>
      </c>
      <c r="Q461" s="203" t="s">
        <v>784</v>
      </c>
      <c r="R461" s="203"/>
      <c r="S461" s="204">
        <v>0.06</v>
      </c>
      <c r="T461" s="203"/>
      <c r="U461" s="206">
        <f>+S461*U458</f>
        <v>48935.958526770002</v>
      </c>
    </row>
    <row r="462" spans="2:21">
      <c r="D462" s="352" t="s">
        <v>785</v>
      </c>
      <c r="E462" s="352"/>
      <c r="I462" s="202">
        <f>+I458+I460+I461</f>
        <v>784568.027</v>
      </c>
      <c r="K462" s="4" t="s">
        <v>786</v>
      </c>
      <c r="O462" s="205">
        <f>+O458+O460+O461</f>
        <v>854044.14496800012</v>
      </c>
      <c r="Q462" s="4" t="s">
        <v>786</v>
      </c>
      <c r="U462" s="205">
        <f>+U458+U460+U461</f>
        <v>963793.70318473526</v>
      </c>
    </row>
    <row r="463" spans="2:21" ht="15.75" thickBot="1">
      <c r="D463" s="352" t="s">
        <v>787</v>
      </c>
      <c r="E463" s="352"/>
      <c r="F463" s="199">
        <v>0.18</v>
      </c>
      <c r="G463" s="198"/>
      <c r="H463" s="198"/>
      <c r="I463" s="201">
        <f>+I462*F463</f>
        <v>141222.24486000001</v>
      </c>
      <c r="K463" s="203" t="s">
        <v>787</v>
      </c>
      <c r="L463" s="203"/>
      <c r="M463" s="204">
        <v>0.18</v>
      </c>
      <c r="N463" s="203"/>
      <c r="O463" s="206">
        <f>+O462*M463</f>
        <v>153727.94609424</v>
      </c>
      <c r="Q463" s="203" t="s">
        <v>787</v>
      </c>
      <c r="R463" s="203"/>
      <c r="S463" s="204">
        <v>0.18</v>
      </c>
      <c r="T463" s="203"/>
      <c r="U463" s="206">
        <f>+U462*S463</f>
        <v>173482.86657325234</v>
      </c>
    </row>
    <row r="464" spans="2:21">
      <c r="I464" s="200">
        <f>+I462+I463</f>
        <v>925790.27185999998</v>
      </c>
      <c r="K464" s="4" t="s">
        <v>788</v>
      </c>
      <c r="O464" s="205">
        <f>+O462+O463</f>
        <v>1007772.0910622401</v>
      </c>
      <c r="Q464" s="4" t="s">
        <v>788</v>
      </c>
      <c r="U464" s="205">
        <f>+U462+U463</f>
        <v>1137276.5697579875</v>
      </c>
    </row>
    <row r="466" spans="2:15">
      <c r="O466" s="205"/>
    </row>
    <row r="468" spans="2:15">
      <c r="B468" s="32" t="s">
        <v>789</v>
      </c>
    </row>
    <row r="469" spans="2:15">
      <c r="B469" s="33" t="s">
        <v>790</v>
      </c>
    </row>
    <row r="470" spans="2:15">
      <c r="B470" s="33" t="s">
        <v>791</v>
      </c>
    </row>
    <row r="471" spans="2:15">
      <c r="B471" s="33" t="s">
        <v>792</v>
      </c>
    </row>
    <row r="472" spans="2:15">
      <c r="B472" s="33" t="s">
        <v>793</v>
      </c>
    </row>
    <row r="473" spans="2:15">
      <c r="B473" s="33" t="s">
        <v>794</v>
      </c>
    </row>
    <row r="474" spans="2:15">
      <c r="B474" s="33" t="s">
        <v>795</v>
      </c>
    </row>
    <row r="475" spans="2:15">
      <c r="B475" s="33" t="s">
        <v>796</v>
      </c>
    </row>
    <row r="476" spans="2:15">
      <c r="B476" s="33" t="s">
        <v>797</v>
      </c>
    </row>
  </sheetData>
  <mergeCells count="53">
    <mergeCell ref="T347:U347"/>
    <mergeCell ref="T346:U346"/>
    <mergeCell ref="T345:U345"/>
    <mergeCell ref="N346:O346"/>
    <mergeCell ref="H374:I382"/>
    <mergeCell ref="T239:U239"/>
    <mergeCell ref="H241:I243"/>
    <mergeCell ref="N241:O243"/>
    <mergeCell ref="T266:U272"/>
    <mergeCell ref="H298:I298"/>
    <mergeCell ref="T242:U242"/>
    <mergeCell ref="T243:U243"/>
    <mergeCell ref="T201:U202"/>
    <mergeCell ref="P178:U178"/>
    <mergeCell ref="E178:I178"/>
    <mergeCell ref="N230:O230"/>
    <mergeCell ref="H233:I238"/>
    <mergeCell ref="T233:U238"/>
    <mergeCell ref="T168:U168"/>
    <mergeCell ref="T188:U189"/>
    <mergeCell ref="N188:O189"/>
    <mergeCell ref="H194:I195"/>
    <mergeCell ref="H180:I181"/>
    <mergeCell ref="T46:U46"/>
    <mergeCell ref="N67:O67"/>
    <mergeCell ref="N107:O113"/>
    <mergeCell ref="N156:O156"/>
    <mergeCell ref="N143:O144"/>
    <mergeCell ref="T19:U20"/>
    <mergeCell ref="N27:O29"/>
    <mergeCell ref="N30:O30"/>
    <mergeCell ref="H19:I20"/>
    <mergeCell ref="H43:I43"/>
    <mergeCell ref="T43:U43"/>
    <mergeCell ref="H21:I21"/>
    <mergeCell ref="N33:O33"/>
    <mergeCell ref="T21:U21"/>
    <mergeCell ref="D460:E460"/>
    <mergeCell ref="D461:E461"/>
    <mergeCell ref="D463:E463"/>
    <mergeCell ref="D462:E462"/>
    <mergeCell ref="J38:L38"/>
    <mergeCell ref="J54:N54"/>
    <mergeCell ref="N196:O198"/>
    <mergeCell ref="N239:O239"/>
    <mergeCell ref="N400:O405"/>
    <mergeCell ref="F9:G9"/>
    <mergeCell ref="S11:T11"/>
    <mergeCell ref="D10:I10"/>
    <mergeCell ref="J10:O10"/>
    <mergeCell ref="P10:U10"/>
    <mergeCell ref="G11:H11"/>
    <mergeCell ref="M11:N1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83306-8AAC-4FCD-BEFF-5F261F69EEAA}">
  <dimension ref="B3:Z35"/>
  <sheetViews>
    <sheetView showGridLines="0" zoomScale="70" zoomScaleNormal="70" workbookViewId="0">
      <selection activeCell="S22" sqref="S22"/>
    </sheetView>
  </sheetViews>
  <sheetFormatPr defaultColWidth="11.42578125" defaultRowHeight="15"/>
  <cols>
    <col min="2" max="2" width="9" customWidth="1"/>
    <col min="3" max="3" width="33.5703125" customWidth="1"/>
    <col min="4" max="4" width="6.140625" customWidth="1"/>
    <col min="5" max="5" width="16.7109375" bestFit="1" customWidth="1"/>
    <col min="6" max="6" width="20.7109375" bestFit="1" customWidth="1"/>
    <col min="7" max="7" width="18.7109375" bestFit="1" customWidth="1"/>
    <col min="8" max="8" width="20.7109375" bestFit="1" customWidth="1"/>
    <col min="9" max="9" width="16.7109375" bestFit="1" customWidth="1"/>
    <col min="10" max="10" width="21.140625" bestFit="1" customWidth="1"/>
    <col min="11" max="11" width="11.42578125" hidden="1" customWidth="1"/>
    <col min="12" max="12" width="13.5703125" hidden="1" customWidth="1"/>
    <col min="13" max="13" width="11.42578125" hidden="1" customWidth="1"/>
    <col min="14" max="14" width="15" hidden="1" customWidth="1"/>
    <col min="15" max="15" width="10.42578125" hidden="1" customWidth="1"/>
    <col min="16" max="16" width="12.42578125" hidden="1" customWidth="1"/>
    <col min="17" max="17" width="3.28515625" customWidth="1"/>
    <col min="18" max="18" width="16" customWidth="1"/>
    <col min="19" max="19" width="55.42578125" bestFit="1" customWidth="1"/>
    <col min="20" max="20" width="12" bestFit="1" customWidth="1"/>
    <col min="24" max="24" width="17.42578125" customWidth="1"/>
    <col min="25" max="25" width="15" customWidth="1"/>
  </cols>
  <sheetData>
    <row r="3" spans="2:25" ht="21">
      <c r="B3" s="405" t="s">
        <v>798</v>
      </c>
      <c r="C3" s="405"/>
      <c r="D3" s="405"/>
      <c r="E3" s="405"/>
      <c r="F3" s="405"/>
      <c r="G3" s="405"/>
      <c r="H3" s="405"/>
      <c r="I3" s="405"/>
      <c r="J3" s="405"/>
      <c r="K3" s="251"/>
    </row>
    <row r="4" spans="2:25">
      <c r="B4" s="252"/>
      <c r="C4" s="253">
        <f ca="1">TODAY()</f>
        <v>44511</v>
      </c>
      <c r="D4" s="254"/>
      <c r="E4" s="408"/>
      <c r="F4" s="408"/>
      <c r="G4" s="408"/>
      <c r="H4" s="408"/>
      <c r="I4" s="408"/>
      <c r="J4" s="408"/>
    </row>
    <row r="5" spans="2:25">
      <c r="B5" s="252"/>
      <c r="C5" s="255">
        <v>3.98</v>
      </c>
      <c r="D5" s="252"/>
      <c r="E5" s="252"/>
      <c r="F5" s="252"/>
      <c r="I5" s="252"/>
    </row>
    <row r="6" spans="2:25">
      <c r="B6" s="252"/>
      <c r="C6" s="256"/>
      <c r="D6" s="252"/>
      <c r="E6" s="252"/>
      <c r="F6" s="252"/>
      <c r="I6" s="252"/>
    </row>
    <row r="7" spans="2:25" ht="41.25" customHeight="1">
      <c r="B7" s="257"/>
      <c r="C7" s="258"/>
      <c r="D7" s="257"/>
      <c r="E7" s="406" t="s">
        <v>799</v>
      </c>
      <c r="F7" s="406"/>
      <c r="G7" s="406" t="s">
        <v>800</v>
      </c>
      <c r="H7" s="406"/>
      <c r="I7" s="406" t="s">
        <v>801</v>
      </c>
      <c r="J7" s="406"/>
      <c r="K7" s="407"/>
      <c r="L7" s="407"/>
      <c r="M7" s="407"/>
      <c r="N7" s="407"/>
      <c r="O7" s="409"/>
      <c r="P7" s="407"/>
      <c r="S7" s="410"/>
      <c r="T7" s="410"/>
    </row>
    <row r="8" spans="2:25" ht="18.75">
      <c r="B8" s="257"/>
      <c r="C8" s="258"/>
      <c r="D8" s="257"/>
      <c r="E8" s="411"/>
      <c r="F8" s="411"/>
      <c r="G8" s="411"/>
      <c r="H8" s="411"/>
      <c r="I8" s="412"/>
      <c r="J8" s="413"/>
      <c r="K8" s="414" t="s">
        <v>802</v>
      </c>
      <c r="L8" s="414"/>
      <c r="M8" s="414" t="s">
        <v>803</v>
      </c>
      <c r="N8" s="414"/>
      <c r="O8" s="415" t="s">
        <v>804</v>
      </c>
      <c r="P8" s="414"/>
    </row>
    <row r="9" spans="2:25" ht="37.5">
      <c r="B9" s="259" t="s">
        <v>805</v>
      </c>
      <c r="C9" s="260" t="s">
        <v>806</v>
      </c>
      <c r="D9" s="260" t="s">
        <v>807</v>
      </c>
      <c r="E9" s="261" t="s">
        <v>808</v>
      </c>
      <c r="F9" s="261" t="s">
        <v>809</v>
      </c>
      <c r="G9" s="262" t="s">
        <v>808</v>
      </c>
      <c r="H9" s="263" t="s">
        <v>809</v>
      </c>
      <c r="I9" s="264" t="s">
        <v>808</v>
      </c>
      <c r="J9" s="264" t="s">
        <v>809</v>
      </c>
      <c r="K9" s="265" t="s">
        <v>808</v>
      </c>
      <c r="L9" s="266" t="s">
        <v>809</v>
      </c>
      <c r="M9" s="267" t="s">
        <v>808</v>
      </c>
      <c r="N9" s="267" t="s">
        <v>809</v>
      </c>
      <c r="O9" s="265" t="s">
        <v>808</v>
      </c>
      <c r="P9" s="267" t="s">
        <v>809</v>
      </c>
    </row>
    <row r="10" spans="2:25" ht="29.25" customHeight="1">
      <c r="B10" s="268">
        <v>1</v>
      </c>
      <c r="C10" s="269" t="s">
        <v>810</v>
      </c>
      <c r="D10" s="270">
        <v>1</v>
      </c>
      <c r="E10" s="271">
        <v>78767.564000000013</v>
      </c>
      <c r="F10" s="271">
        <f>E10</f>
        <v>78767.564000000013</v>
      </c>
      <c r="G10" s="271">
        <v>91210.669200000004</v>
      </c>
      <c r="H10" s="271">
        <f>G10</f>
        <v>91210.669200000004</v>
      </c>
      <c r="I10" s="271">
        <v>96991.122518500008</v>
      </c>
      <c r="J10" s="271">
        <f>I10*D10</f>
        <v>96991.122518500008</v>
      </c>
      <c r="K10" s="272">
        <v>5084.76</v>
      </c>
      <c r="L10" s="272">
        <f>K10*D10</f>
        <v>5084.76</v>
      </c>
      <c r="M10" s="272">
        <v>4500</v>
      </c>
      <c r="N10" s="272">
        <f>M10*D10</f>
        <v>4500</v>
      </c>
      <c r="O10" s="273"/>
      <c r="P10" s="274"/>
    </row>
    <row r="11" spans="2:25" ht="36.75" customHeight="1">
      <c r="B11" s="268">
        <v>2</v>
      </c>
      <c r="C11" s="269" t="s">
        <v>811</v>
      </c>
      <c r="D11" s="270">
        <v>1</v>
      </c>
      <c r="E11" s="275">
        <v>170467.19020000001</v>
      </c>
      <c r="F11" s="271">
        <f t="shared" ref="F11:F15" si="0">E11</f>
        <v>170467.19020000001</v>
      </c>
      <c r="G11" s="275">
        <v>153408.85940000002</v>
      </c>
      <c r="H11" s="271">
        <f>G11*D11</f>
        <v>153408.85940000002</v>
      </c>
      <c r="I11" s="275">
        <v>169779.88362900002</v>
      </c>
      <c r="J11" s="271">
        <f t="shared" ref="J11:J15" si="1">I11*D11</f>
        <v>169779.88362900002</v>
      </c>
      <c r="K11" s="274"/>
      <c r="L11" s="274"/>
      <c r="M11" s="274"/>
      <c r="N11" s="274"/>
      <c r="O11" s="273"/>
      <c r="P11" s="274"/>
    </row>
    <row r="12" spans="2:25" ht="37.5">
      <c r="B12" s="268">
        <v>3</v>
      </c>
      <c r="C12" s="269" t="s">
        <v>812</v>
      </c>
      <c r="D12" s="270">
        <v>1</v>
      </c>
      <c r="E12" s="275">
        <v>257212.973</v>
      </c>
      <c r="F12" s="271">
        <f t="shared" si="0"/>
        <v>257212.973</v>
      </c>
      <c r="G12" s="275">
        <v>279517.9535</v>
      </c>
      <c r="H12" s="271">
        <f>G12</f>
        <v>279517.9535</v>
      </c>
      <c r="I12" s="275">
        <v>403761.10363200004</v>
      </c>
      <c r="J12" s="271">
        <f t="shared" si="1"/>
        <v>403761.10363200004</v>
      </c>
      <c r="K12" s="274"/>
      <c r="L12" s="274"/>
      <c r="M12" s="274"/>
      <c r="N12" s="274"/>
      <c r="O12" s="273"/>
      <c r="P12" s="274"/>
    </row>
    <row r="13" spans="2:25" ht="32.25" customHeight="1">
      <c r="B13" s="268">
        <v>4</v>
      </c>
      <c r="C13" s="326" t="s">
        <v>813</v>
      </c>
      <c r="D13" s="270">
        <v>1</v>
      </c>
      <c r="E13" s="271">
        <v>75332.818999999989</v>
      </c>
      <c r="F13" s="271">
        <f t="shared" si="0"/>
        <v>75332.818999999989</v>
      </c>
      <c r="G13" s="271">
        <v>119065.004</v>
      </c>
      <c r="H13" s="271">
        <f t="shared" ref="H13:H15" si="2">G13</f>
        <v>119065.004</v>
      </c>
      <c r="I13" s="271">
        <v>104068.99000000002</v>
      </c>
      <c r="J13" s="271">
        <f t="shared" si="1"/>
        <v>104068.99000000002</v>
      </c>
      <c r="K13" s="274"/>
      <c r="L13" s="274"/>
      <c r="M13" s="274"/>
      <c r="N13" s="274"/>
      <c r="O13" s="273"/>
      <c r="P13" s="274"/>
      <c r="R13" s="277" t="s">
        <v>814</v>
      </c>
      <c r="S13" s="277" t="s">
        <v>815</v>
      </c>
      <c r="T13" s="278" t="s">
        <v>816</v>
      </c>
      <c r="U13" s="278" t="s">
        <v>817</v>
      </c>
      <c r="V13" s="278" t="s">
        <v>818</v>
      </c>
      <c r="W13" s="278" t="s">
        <v>819</v>
      </c>
      <c r="X13" s="278" t="s">
        <v>820</v>
      </c>
      <c r="Y13" s="278" t="s">
        <v>821</v>
      </c>
    </row>
    <row r="14" spans="2:25" ht="30" customHeight="1">
      <c r="B14" s="329">
        <v>5</v>
      </c>
      <c r="C14" s="269" t="s">
        <v>822</v>
      </c>
      <c r="D14" s="276">
        <v>1</v>
      </c>
      <c r="E14" s="275">
        <v>35989.553799999994</v>
      </c>
      <c r="F14" s="275">
        <f t="shared" si="0"/>
        <v>35989.553799999994</v>
      </c>
      <c r="G14" s="275">
        <v>55100</v>
      </c>
      <c r="H14" s="275">
        <f t="shared" si="2"/>
        <v>55100</v>
      </c>
      <c r="I14" s="275">
        <v>39512.209000000003</v>
      </c>
      <c r="J14" s="275">
        <f t="shared" si="1"/>
        <v>39512.209000000003</v>
      </c>
      <c r="K14" s="322"/>
      <c r="L14" s="323"/>
      <c r="M14" s="324"/>
      <c r="N14" s="325"/>
      <c r="O14" s="285"/>
      <c r="P14" s="286"/>
      <c r="R14" s="277"/>
      <c r="S14" s="277"/>
      <c r="T14" s="278"/>
      <c r="U14" s="278"/>
      <c r="V14" s="278"/>
      <c r="W14" s="278"/>
      <c r="X14" s="278"/>
      <c r="Y14" s="278"/>
    </row>
    <row r="15" spans="2:25" ht="18.75">
      <c r="B15" s="330">
        <v>6</v>
      </c>
      <c r="C15" s="269" t="s">
        <v>823</v>
      </c>
      <c r="D15" s="276">
        <v>1</v>
      </c>
      <c r="E15" s="275">
        <v>150000</v>
      </c>
      <c r="F15" s="275">
        <f t="shared" si="0"/>
        <v>150000</v>
      </c>
      <c r="G15" s="275">
        <v>150000</v>
      </c>
      <c r="H15" s="275">
        <f t="shared" si="2"/>
        <v>150000</v>
      </c>
      <c r="I15" s="275">
        <v>150000</v>
      </c>
      <c r="J15" s="275">
        <f t="shared" si="1"/>
        <v>150000</v>
      </c>
      <c r="K15" s="322"/>
      <c r="L15" s="323"/>
      <c r="M15" s="324"/>
      <c r="N15" s="325"/>
      <c r="O15" s="285"/>
      <c r="P15" s="286"/>
      <c r="R15" s="277"/>
      <c r="S15" s="277"/>
      <c r="T15" s="278"/>
      <c r="U15" s="278"/>
      <c r="V15" s="278"/>
      <c r="W15" s="278"/>
      <c r="X15" s="278"/>
      <c r="Y15" s="278"/>
    </row>
    <row r="16" spans="2:25" ht="18.75">
      <c r="B16" s="416" t="s">
        <v>824</v>
      </c>
      <c r="C16" s="416"/>
      <c r="D16" s="279"/>
      <c r="E16" s="280"/>
      <c r="F16" s="327">
        <f>SUM(F10:F15)</f>
        <v>767770.1</v>
      </c>
      <c r="G16" s="281"/>
      <c r="H16" s="328">
        <f>SUM(H10:H15)</f>
        <v>848302.48609999998</v>
      </c>
      <c r="I16" s="282"/>
      <c r="J16" s="328">
        <f>SUM(J10:J15)</f>
        <v>964113.30877950008</v>
      </c>
      <c r="K16" s="417"/>
      <c r="L16" s="283">
        <f>SUM(L10:L13)</f>
        <v>5084.76</v>
      </c>
      <c r="M16" s="419"/>
      <c r="N16" s="284">
        <f>SUM(N10:N13)</f>
        <v>4500</v>
      </c>
      <c r="O16" s="285"/>
      <c r="P16" s="286"/>
      <c r="R16" s="287"/>
      <c r="S16" s="287" t="str">
        <f>E7</f>
        <v xml:space="preserve">INGENIERIA Y CONSTRUCCION GM SAC </v>
      </c>
      <c r="T16" s="288">
        <v>42054</v>
      </c>
      <c r="U16" s="289" t="s">
        <v>825</v>
      </c>
      <c r="V16" s="289" t="s">
        <v>826</v>
      </c>
      <c r="W16" s="289">
        <v>459</v>
      </c>
      <c r="X16" s="289" t="s">
        <v>827</v>
      </c>
      <c r="Y16" s="290">
        <f>F20</f>
        <v>1150580.27186</v>
      </c>
    </row>
    <row r="17" spans="2:26" ht="18.75">
      <c r="B17" s="421" t="s">
        <v>783</v>
      </c>
      <c r="C17" s="422"/>
      <c r="D17" s="279"/>
      <c r="E17" s="291">
        <v>0.12</v>
      </c>
      <c r="F17" s="292">
        <f>F16*E17</f>
        <v>92132.411999999997</v>
      </c>
      <c r="G17" s="291">
        <v>0.17</v>
      </c>
      <c r="H17" s="292">
        <f>H16*G17</f>
        <v>144211.42263700001</v>
      </c>
      <c r="I17" s="291">
        <v>0.12</v>
      </c>
      <c r="J17" s="292">
        <f>J16*I17</f>
        <v>115693.59705354001</v>
      </c>
      <c r="K17" s="417"/>
      <c r="L17" s="293"/>
      <c r="M17" s="419"/>
      <c r="N17" s="294"/>
      <c r="O17" s="285"/>
      <c r="P17" s="286"/>
      <c r="R17" s="287"/>
      <c r="S17" s="295" t="str">
        <f>G7</f>
        <v xml:space="preserve">CONSTRUCTORA RF SAC </v>
      </c>
      <c r="T17" s="288">
        <v>42552</v>
      </c>
      <c r="U17" s="289" t="s">
        <v>825</v>
      </c>
      <c r="V17" s="289" t="s">
        <v>826</v>
      </c>
      <c r="W17" s="289">
        <v>763</v>
      </c>
      <c r="X17" s="289" t="s">
        <v>828</v>
      </c>
      <c r="Y17" s="290">
        <f>H20</f>
        <v>1221216.25898956</v>
      </c>
    </row>
    <row r="18" spans="2:26" ht="18.75">
      <c r="B18" s="421" t="s">
        <v>784</v>
      </c>
      <c r="C18" s="422"/>
      <c r="D18" s="279"/>
      <c r="E18" s="291">
        <v>0.15</v>
      </c>
      <c r="F18" s="292">
        <f>F16*E18</f>
        <v>115165.515</v>
      </c>
      <c r="G18" s="291">
        <v>0.05</v>
      </c>
      <c r="H18" s="292">
        <f>H16*G18</f>
        <v>42415.124305000005</v>
      </c>
      <c r="I18" s="291">
        <v>0.06</v>
      </c>
      <c r="J18" s="292">
        <f>J16*I18</f>
        <v>57846.798526770006</v>
      </c>
      <c r="K18" s="417"/>
      <c r="L18" s="293"/>
      <c r="M18" s="419"/>
      <c r="N18" s="294"/>
      <c r="O18" s="285"/>
      <c r="P18" s="286"/>
      <c r="R18" s="287"/>
      <c r="S18" s="295" t="str">
        <f>I7</f>
        <v>CONKRETO INGENIERIA Y CONSTRUCCION SAC</v>
      </c>
      <c r="T18" s="288">
        <v>39308</v>
      </c>
      <c r="U18" s="289" t="s">
        <v>825</v>
      </c>
      <c r="V18" s="289" t="s">
        <v>826</v>
      </c>
      <c r="W18" s="289">
        <v>507</v>
      </c>
      <c r="X18" s="289" t="s">
        <v>827</v>
      </c>
      <c r="Y18" s="290">
        <f>J20</f>
        <v>1342431.371144576</v>
      </c>
    </row>
    <row r="19" spans="2:26" ht="19.5" thickBot="1">
      <c r="B19" s="423">
        <v>0.18</v>
      </c>
      <c r="C19" s="424"/>
      <c r="D19" s="257"/>
      <c r="E19" s="280"/>
      <c r="F19" s="296">
        <f>(F16+F17+F18)*(18%)</f>
        <v>175512.24486000001</v>
      </c>
      <c r="G19" s="281"/>
      <c r="H19" s="296">
        <f>(H16+H17+H18)*(18%)</f>
        <v>186287.22594755999</v>
      </c>
      <c r="I19" s="297"/>
      <c r="J19" s="296">
        <f>(J16+J17+J18)*(18%)</f>
        <v>204777.66678476581</v>
      </c>
      <c r="K19" s="417"/>
      <c r="L19" s="298">
        <f>L16*0.18</f>
        <v>915.2568</v>
      </c>
      <c r="M19" s="419"/>
      <c r="N19" s="299">
        <f>N16*0.18</f>
        <v>810</v>
      </c>
      <c r="O19" s="300"/>
      <c r="P19" s="301"/>
      <c r="R19" s="302"/>
      <c r="S19" s="302"/>
      <c r="T19" s="303"/>
      <c r="U19" s="304"/>
      <c r="V19" s="304"/>
      <c r="W19" s="304"/>
      <c r="X19" s="304"/>
      <c r="Y19" s="305"/>
    </row>
    <row r="20" spans="2:26" ht="19.5" thickBot="1">
      <c r="B20" s="425" t="s">
        <v>788</v>
      </c>
      <c r="C20" s="425"/>
      <c r="D20" s="257"/>
      <c r="E20" s="306"/>
      <c r="F20" s="307">
        <f>SUM(F16:F19)</f>
        <v>1150580.27186</v>
      </c>
      <c r="G20" s="308"/>
      <c r="H20" s="309">
        <f>SUM(H16:H19)</f>
        <v>1221216.25898956</v>
      </c>
      <c r="I20" s="297"/>
      <c r="J20" s="309">
        <f>SUM(J16:J19)</f>
        <v>1342431.371144576</v>
      </c>
      <c r="K20" s="418"/>
      <c r="L20" s="310">
        <f>L16+L19</f>
        <v>6000.0168000000003</v>
      </c>
      <c r="M20" s="420"/>
      <c r="N20" s="311">
        <f>N16+N19</f>
        <v>5310</v>
      </c>
      <c r="O20" s="427"/>
      <c r="P20" s="312">
        <f>SUM(P10:P19)</f>
        <v>0</v>
      </c>
      <c r="R20" s="313"/>
      <c r="S20" s="313"/>
      <c r="T20" s="314"/>
      <c r="U20" s="315"/>
      <c r="V20" s="315"/>
      <c r="W20" s="315"/>
      <c r="X20" s="315"/>
      <c r="Y20" s="316"/>
    </row>
    <row r="21" spans="2:26" ht="19.5" thickBot="1">
      <c r="B21" s="257"/>
      <c r="C21" s="258"/>
      <c r="D21" s="257"/>
      <c r="E21" s="257"/>
      <c r="F21" s="257"/>
      <c r="G21" s="258"/>
      <c r="H21" s="258"/>
      <c r="I21" s="258"/>
      <c r="J21" s="258"/>
      <c r="O21" s="417"/>
      <c r="P21" s="299">
        <f>P20*0.18</f>
        <v>0</v>
      </c>
      <c r="R21" s="313"/>
      <c r="S21" s="317"/>
      <c r="T21" s="314"/>
      <c r="U21" s="315"/>
      <c r="V21" s="315"/>
      <c r="W21" s="315"/>
      <c r="X21" s="315"/>
      <c r="Y21" s="318"/>
    </row>
    <row r="22" spans="2:26" ht="45.75" customHeight="1" thickBot="1">
      <c r="B22" s="428" t="s">
        <v>829</v>
      </c>
      <c r="C22" s="429"/>
      <c r="D22" s="430"/>
      <c r="E22" s="412" t="s">
        <v>830</v>
      </c>
      <c r="F22" s="413"/>
      <c r="G22" s="412" t="s">
        <v>830</v>
      </c>
      <c r="H22" s="413"/>
      <c r="I22" s="412" t="s">
        <v>830</v>
      </c>
      <c r="J22" s="413"/>
      <c r="K22" s="426" t="s">
        <v>831</v>
      </c>
      <c r="L22" s="426"/>
      <c r="M22" s="426" t="s">
        <v>832</v>
      </c>
      <c r="N22" s="426"/>
      <c r="O22" s="418"/>
      <c r="P22" s="319">
        <f>P20+P21</f>
        <v>0</v>
      </c>
      <c r="R22" s="313"/>
      <c r="S22" s="313"/>
      <c r="T22" s="314"/>
      <c r="U22" s="315"/>
      <c r="V22" s="315"/>
      <c r="W22" s="315"/>
      <c r="X22" s="315"/>
      <c r="Y22" s="318"/>
      <c r="Z22" s="320"/>
    </row>
    <row r="23" spans="2:26" ht="18.75">
      <c r="B23" s="428" t="s">
        <v>833</v>
      </c>
      <c r="C23" s="429"/>
      <c r="D23" s="430"/>
      <c r="E23" s="431" t="s">
        <v>834</v>
      </c>
      <c r="F23" s="432"/>
      <c r="G23" s="431" t="s">
        <v>835</v>
      </c>
      <c r="H23" s="432"/>
      <c r="I23" s="431" t="s">
        <v>836</v>
      </c>
      <c r="J23" s="432"/>
      <c r="R23" s="313"/>
      <c r="S23" s="313"/>
      <c r="T23" s="321"/>
      <c r="U23" s="315"/>
      <c r="V23" s="315"/>
      <c r="W23" s="315"/>
      <c r="X23" s="315"/>
      <c r="Y23" s="318"/>
    </row>
    <row r="24" spans="2:26">
      <c r="O24" s="433" t="s">
        <v>837</v>
      </c>
      <c r="P24" s="426"/>
      <c r="Z24" s="315"/>
    </row>
    <row r="25" spans="2:26" ht="52.5" customHeight="1">
      <c r="O25" s="426" t="s">
        <v>838</v>
      </c>
      <c r="P25" s="426"/>
    </row>
    <row r="26" spans="2:26" ht="138.6" hidden="1" customHeight="1"/>
    <row r="35" spans="5:5">
      <c r="E35">
        <v>5</v>
      </c>
    </row>
  </sheetData>
  <mergeCells count="35">
    <mergeCell ref="O25:P25"/>
    <mergeCell ref="O20:O22"/>
    <mergeCell ref="B22:D22"/>
    <mergeCell ref="E22:F22"/>
    <mergeCell ref="G22:H22"/>
    <mergeCell ref="I22:J22"/>
    <mergeCell ref="K22:L22"/>
    <mergeCell ref="M22:N22"/>
    <mergeCell ref="B23:D23"/>
    <mergeCell ref="E23:F23"/>
    <mergeCell ref="G23:H23"/>
    <mergeCell ref="I23:J23"/>
    <mergeCell ref="O24:P24"/>
    <mergeCell ref="B16:C16"/>
    <mergeCell ref="K16:K20"/>
    <mergeCell ref="M16:M20"/>
    <mergeCell ref="B17:C17"/>
    <mergeCell ref="B18:C18"/>
    <mergeCell ref="B19:C19"/>
    <mergeCell ref="B20:C20"/>
    <mergeCell ref="M7:N7"/>
    <mergeCell ref="O7:P7"/>
    <mergeCell ref="S7:T7"/>
    <mergeCell ref="E8:F8"/>
    <mergeCell ref="G8:H8"/>
    <mergeCell ref="I8:J8"/>
    <mergeCell ref="K8:L8"/>
    <mergeCell ref="M8:N8"/>
    <mergeCell ref="O8:P8"/>
    <mergeCell ref="B3:J3"/>
    <mergeCell ref="E7:F7"/>
    <mergeCell ref="G7:H7"/>
    <mergeCell ref="I7:J7"/>
    <mergeCell ref="K7:L7"/>
    <mergeCell ref="E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B7EC-5084-4559-8913-5736F87CCACF}">
  <dimension ref="A2:W476"/>
  <sheetViews>
    <sheetView topLeftCell="A98" workbookViewId="0">
      <selection activeCell="S461" sqref="S461"/>
    </sheetView>
  </sheetViews>
  <sheetFormatPr defaultColWidth="11.42578125" defaultRowHeight="15"/>
  <cols>
    <col min="1" max="1" width="2.42578125" style="4" customWidth="1"/>
    <col min="2" max="2" width="10.85546875" style="1" customWidth="1"/>
    <col min="3" max="3" width="80.42578125" style="4" customWidth="1"/>
    <col min="4" max="4" width="7.5703125" style="3" hidden="1" customWidth="1"/>
    <col min="5" max="5" width="8.28515625" style="4" hidden="1" customWidth="1"/>
    <col min="6" max="6" width="12.7109375" style="4" hidden="1" customWidth="1"/>
    <col min="7" max="7" width="15.42578125" style="4" hidden="1" customWidth="1"/>
    <col min="8" max="8" width="12.140625" style="4" hidden="1" customWidth="1"/>
    <col min="9" max="9" width="16.7109375" style="4" hidden="1" customWidth="1"/>
    <col min="10" max="10" width="7.42578125" style="4" hidden="1" customWidth="1"/>
    <col min="11" max="11" width="10.28515625" style="4" hidden="1" customWidth="1"/>
    <col min="12" max="12" width="14.42578125" style="4" hidden="1" customWidth="1"/>
    <col min="13" max="13" width="16" style="4" hidden="1" customWidth="1"/>
    <col min="14" max="14" width="16.7109375" style="4" hidden="1" customWidth="1"/>
    <col min="15" max="15" width="17.85546875" style="4" hidden="1" customWidth="1"/>
    <col min="16" max="16" width="7.85546875" style="4" customWidth="1"/>
    <col min="17" max="17" width="9.5703125" style="4" customWidth="1"/>
    <col min="18" max="18" width="14" style="4" customWidth="1"/>
    <col min="19" max="19" width="11.5703125" style="4" customWidth="1"/>
    <col min="20" max="20" width="15.42578125" style="4" customWidth="1"/>
    <col min="21" max="21" width="17.42578125" style="4" customWidth="1"/>
    <col min="22" max="16384" width="11.42578125" style="4"/>
  </cols>
  <sheetData>
    <row r="2" spans="2:21" ht="3.75" customHeight="1">
      <c r="B2" s="1" t="s">
        <v>0</v>
      </c>
      <c r="C2" s="2" t="s">
        <v>1</v>
      </c>
      <c r="E2" s="1"/>
      <c r="F2" s="1"/>
      <c r="G2" s="1"/>
      <c r="H2" s="1"/>
      <c r="I2" s="1"/>
      <c r="J2" s="1"/>
      <c r="K2" s="1"/>
    </row>
    <row r="3" spans="2:21" ht="14.25" hidden="1" customHeight="1">
      <c r="B3" s="1" t="s">
        <v>2</v>
      </c>
      <c r="C3" s="2" t="s">
        <v>3</v>
      </c>
      <c r="E3" s="1"/>
      <c r="F3" s="1"/>
      <c r="G3" s="1"/>
      <c r="H3" s="1"/>
      <c r="I3" s="1"/>
      <c r="J3" s="1"/>
      <c r="K3" s="1"/>
    </row>
    <row r="4" spans="2:21" ht="14.25" hidden="1" customHeight="1">
      <c r="B4" s="1" t="s">
        <v>4</v>
      </c>
      <c r="C4" s="150"/>
      <c r="E4" s="1"/>
      <c r="F4" s="1"/>
      <c r="G4" s="1"/>
      <c r="H4" s="1"/>
      <c r="I4" s="1"/>
      <c r="J4" s="1"/>
      <c r="K4" s="1"/>
    </row>
    <row r="5" spans="2:21" ht="14.25" hidden="1" customHeight="1">
      <c r="C5" s="2"/>
      <c r="E5" s="1"/>
      <c r="F5" s="1"/>
      <c r="G5" s="1"/>
      <c r="H5" s="1"/>
      <c r="I5" s="1"/>
      <c r="J5" s="1"/>
      <c r="K5" s="1"/>
    </row>
    <row r="6" spans="2:21" ht="28.5" customHeight="1">
      <c r="B6" s="5" t="s">
        <v>5</v>
      </c>
      <c r="C6" s="6"/>
      <c r="E6" s="1"/>
      <c r="F6" s="1"/>
      <c r="G6" s="1"/>
      <c r="H6" s="1"/>
      <c r="I6" s="1"/>
      <c r="J6" s="1"/>
      <c r="K6" s="1"/>
    </row>
    <row r="7" spans="2:21" ht="31.5" hidden="1" customHeight="1">
      <c r="B7" s="5"/>
      <c r="C7" s="6"/>
      <c r="E7" s="1"/>
      <c r="F7" s="1"/>
      <c r="G7" s="1"/>
      <c r="H7" s="1"/>
      <c r="I7" s="1"/>
      <c r="J7" s="1"/>
      <c r="K7" s="1"/>
    </row>
    <row r="8" spans="2:21" ht="28.5" hidden="1" customHeight="1">
      <c r="B8" s="5"/>
      <c r="C8" s="6"/>
      <c r="E8" s="1"/>
      <c r="F8" s="1"/>
      <c r="G8" s="1"/>
      <c r="H8" s="1"/>
      <c r="I8" s="1"/>
      <c r="J8" s="1"/>
      <c r="K8" s="1"/>
    </row>
    <row r="9" spans="2:21" ht="21" customHeight="1" thickBot="1">
      <c r="B9" s="5"/>
      <c r="C9" s="6"/>
      <c r="E9" s="1"/>
      <c r="F9" s="340" t="s">
        <v>6</v>
      </c>
      <c r="G9" s="340"/>
      <c r="H9" s="1"/>
      <c r="I9" s="1"/>
      <c r="J9" s="1"/>
      <c r="K9" s="1"/>
      <c r="M9" s="207" t="s">
        <v>7</v>
      </c>
    </row>
    <row r="10" spans="2:21" ht="18" customHeight="1" thickBot="1">
      <c r="C10" s="2"/>
      <c r="D10" s="342" t="s">
        <v>8</v>
      </c>
      <c r="E10" s="343"/>
      <c r="F10" s="343"/>
      <c r="G10" s="343"/>
      <c r="H10" s="343"/>
      <c r="I10" s="344"/>
      <c r="J10" s="345" t="s">
        <v>9</v>
      </c>
      <c r="K10" s="346"/>
      <c r="L10" s="346"/>
      <c r="M10" s="346"/>
      <c r="N10" s="346"/>
      <c r="O10" s="347"/>
      <c r="P10" s="348" t="s">
        <v>10</v>
      </c>
      <c r="Q10" s="349"/>
      <c r="R10" s="349"/>
      <c r="S10" s="349"/>
      <c r="T10" s="349"/>
      <c r="U10" s="350"/>
    </row>
    <row r="11" spans="2:21" ht="21.75" customHeight="1">
      <c r="B11" s="88"/>
      <c r="C11" s="135" t="s">
        <v>11</v>
      </c>
      <c r="D11" s="71" t="s">
        <v>12</v>
      </c>
      <c r="E11" s="7" t="s">
        <v>13</v>
      </c>
      <c r="F11" s="7" t="s">
        <v>14</v>
      </c>
      <c r="G11" s="341" t="s">
        <v>15</v>
      </c>
      <c r="H11" s="341"/>
      <c r="I11" s="72" t="s">
        <v>16</v>
      </c>
      <c r="J11" s="98" t="s">
        <v>12</v>
      </c>
      <c r="K11" s="7" t="s">
        <v>13</v>
      </c>
      <c r="L11" s="7" t="s">
        <v>14</v>
      </c>
      <c r="M11" s="341" t="s">
        <v>15</v>
      </c>
      <c r="N11" s="341"/>
      <c r="O11" s="72" t="s">
        <v>16</v>
      </c>
      <c r="P11" s="71" t="s">
        <v>12</v>
      </c>
      <c r="Q11" s="7" t="s">
        <v>13</v>
      </c>
      <c r="R11" s="7" t="s">
        <v>14</v>
      </c>
      <c r="S11" s="341" t="s">
        <v>15</v>
      </c>
      <c r="T11" s="341"/>
      <c r="U11" s="72" t="s">
        <v>16</v>
      </c>
    </row>
    <row r="12" spans="2:21" ht="12.75" customHeight="1">
      <c r="B12" s="89" t="s">
        <v>17</v>
      </c>
      <c r="C12" s="136" t="s">
        <v>18</v>
      </c>
      <c r="D12" s="35"/>
      <c r="E12" s="8"/>
      <c r="F12" s="8"/>
      <c r="G12" s="8"/>
      <c r="H12" s="9">
        <f>SUM(G13:G15)</f>
        <v>0</v>
      </c>
      <c r="I12" s="36">
        <f>+H12</f>
        <v>0</v>
      </c>
      <c r="J12" s="99"/>
      <c r="K12" s="8"/>
      <c r="L12" s="8"/>
      <c r="M12" s="8"/>
      <c r="N12" s="9">
        <f>SUM(M13:M15)</f>
        <v>0</v>
      </c>
      <c r="O12" s="36">
        <f>+N12</f>
        <v>0</v>
      </c>
      <c r="P12" s="35"/>
      <c r="Q12" s="8"/>
      <c r="R12" s="8"/>
      <c r="S12" s="8"/>
      <c r="T12" s="9">
        <f>SUM(S13:S15)</f>
        <v>0</v>
      </c>
      <c r="U12" s="36">
        <f>+T12</f>
        <v>0</v>
      </c>
    </row>
    <row r="13" spans="2:21" ht="62.25" customHeight="1">
      <c r="B13" s="88" t="s">
        <v>19</v>
      </c>
      <c r="C13" s="151" t="s">
        <v>20</v>
      </c>
      <c r="D13" s="73"/>
      <c r="E13" s="10"/>
      <c r="F13" s="10"/>
      <c r="G13" s="10"/>
      <c r="H13" s="10"/>
      <c r="I13" s="38"/>
      <c r="J13" s="37"/>
      <c r="K13" s="10"/>
      <c r="L13" s="10"/>
      <c r="M13" s="10"/>
      <c r="N13" s="10"/>
      <c r="O13" s="38"/>
      <c r="P13" s="73"/>
      <c r="Q13" s="10"/>
      <c r="R13" s="10"/>
      <c r="S13" s="10"/>
      <c r="T13" s="10"/>
      <c r="U13" s="38"/>
    </row>
    <row r="14" spans="2:21">
      <c r="B14" s="88" t="s">
        <v>22</v>
      </c>
      <c r="C14" s="152" t="s">
        <v>23</v>
      </c>
      <c r="D14" s="74"/>
      <c r="E14" s="11"/>
      <c r="F14" s="11"/>
      <c r="G14" s="10"/>
      <c r="H14" s="10"/>
      <c r="I14" s="38"/>
      <c r="J14" s="37"/>
      <c r="K14" s="11"/>
      <c r="L14" s="11"/>
      <c r="M14" s="10"/>
      <c r="N14" s="10"/>
      <c r="O14" s="38"/>
      <c r="P14" s="74"/>
      <c r="Q14" s="11"/>
      <c r="R14" s="11"/>
      <c r="S14" s="10"/>
      <c r="T14" s="10"/>
      <c r="U14" s="38"/>
    </row>
    <row r="15" spans="2:21">
      <c r="B15" s="88" t="s">
        <v>24</v>
      </c>
      <c r="C15" s="152" t="s">
        <v>25</v>
      </c>
      <c r="D15" s="74"/>
      <c r="E15" s="11"/>
      <c r="F15" s="11"/>
      <c r="G15" s="10"/>
      <c r="H15" s="10"/>
      <c r="I15" s="38"/>
      <c r="J15" s="37"/>
      <c r="K15" s="11"/>
      <c r="L15" s="11"/>
      <c r="M15" s="10"/>
      <c r="N15" s="10"/>
      <c r="O15" s="38"/>
      <c r="P15" s="74"/>
      <c r="Q15" s="11"/>
      <c r="R15" s="11"/>
      <c r="S15" s="10"/>
      <c r="T15" s="10"/>
      <c r="U15" s="38"/>
    </row>
    <row r="16" spans="2:21">
      <c r="B16" s="90" t="s">
        <v>26</v>
      </c>
      <c r="C16" s="137" t="s">
        <v>27</v>
      </c>
      <c r="D16" s="39"/>
      <c r="E16" s="12"/>
      <c r="F16" s="12"/>
      <c r="G16" s="12"/>
      <c r="H16" s="12"/>
      <c r="I16" s="208">
        <f>+H17+H31+H38+H47</f>
        <v>78767.564000000013</v>
      </c>
      <c r="J16" s="209"/>
      <c r="K16" s="208"/>
      <c r="L16" s="208"/>
      <c r="M16" s="208"/>
      <c r="N16" s="208"/>
      <c r="O16" s="210">
        <f>+N17+N31+N47</f>
        <v>91210.669200000004</v>
      </c>
      <c r="P16" s="209"/>
      <c r="Q16" s="208"/>
      <c r="R16" s="208"/>
      <c r="S16" s="208"/>
      <c r="T16" s="208"/>
      <c r="U16" s="210">
        <f>+T17+T31+T38+T47</f>
        <v>61298.726465000007</v>
      </c>
    </row>
    <row r="17" spans="2:21" s="13" customFormat="1">
      <c r="B17" s="67" t="s">
        <v>28</v>
      </c>
      <c r="C17" s="153" t="s">
        <v>29</v>
      </c>
      <c r="D17" s="75"/>
      <c r="E17" s="14"/>
      <c r="F17" s="14"/>
      <c r="G17" s="14"/>
      <c r="H17" s="15">
        <f>SUM(G18:G22)</f>
        <v>22113.200000000001</v>
      </c>
      <c r="I17" s="196"/>
      <c r="J17" s="100"/>
      <c r="K17" s="14"/>
      <c r="L17" s="14"/>
      <c r="M17" s="14"/>
      <c r="N17" s="15">
        <f>SUM(M18:M30)</f>
        <v>18063.589200000002</v>
      </c>
      <c r="O17" s="41"/>
      <c r="P17" s="75"/>
      <c r="Q17" s="14"/>
      <c r="R17" s="14"/>
      <c r="S17" s="14"/>
      <c r="T17" s="15">
        <f>SUM(S18:S29)</f>
        <v>10493.3685</v>
      </c>
      <c r="U17" s="41"/>
    </row>
    <row r="18" spans="2:21" s="13" customFormat="1">
      <c r="B18" s="91" t="s">
        <v>30</v>
      </c>
      <c r="C18" s="154" t="s">
        <v>31</v>
      </c>
      <c r="D18" s="74" t="s">
        <v>21</v>
      </c>
      <c r="E18" s="11">
        <v>1</v>
      </c>
      <c r="F18" s="218">
        <v>3700</v>
      </c>
      <c r="G18" s="11">
        <f>E18*F18</f>
        <v>3700</v>
      </c>
      <c r="H18" s="11"/>
      <c r="I18" s="43"/>
      <c r="J18" s="42"/>
      <c r="K18" s="11"/>
      <c r="L18" s="11"/>
      <c r="M18" s="11"/>
      <c r="N18" s="11"/>
      <c r="O18" s="43"/>
      <c r="P18" s="74" t="s">
        <v>32</v>
      </c>
      <c r="Q18" s="11">
        <v>41.05</v>
      </c>
      <c r="R18" s="11">
        <v>93.17</v>
      </c>
      <c r="S18" s="11">
        <f>+R18*Q18</f>
        <v>3824.6284999999998</v>
      </c>
      <c r="T18" s="11"/>
      <c r="U18" s="43"/>
    </row>
    <row r="19" spans="2:21" s="13" customFormat="1">
      <c r="B19" s="91" t="s">
        <v>33</v>
      </c>
      <c r="C19" s="154" t="s">
        <v>34</v>
      </c>
      <c r="D19" s="74" t="s">
        <v>21</v>
      </c>
      <c r="E19" s="11">
        <v>1</v>
      </c>
      <c r="F19" s="218">
        <v>3500</v>
      </c>
      <c r="G19" s="11">
        <f t="shared" ref="G19:G22" si="0">E19*F19</f>
        <v>3500</v>
      </c>
      <c r="H19" s="366" t="s">
        <v>35</v>
      </c>
      <c r="I19" s="367"/>
      <c r="J19" s="42"/>
      <c r="K19" s="11"/>
      <c r="L19" s="11"/>
      <c r="M19" s="11"/>
      <c r="N19" s="11"/>
      <c r="O19" s="43"/>
      <c r="P19" s="237" t="s">
        <v>36</v>
      </c>
      <c r="Q19" s="238">
        <v>3</v>
      </c>
      <c r="R19" s="238">
        <v>1090.0899999999999</v>
      </c>
      <c r="S19" s="238">
        <f t="shared" ref="S19:S21" si="1">+R19*Q19</f>
        <v>3270.2699999999995</v>
      </c>
      <c r="T19" s="366" t="s">
        <v>37</v>
      </c>
      <c r="U19" s="367"/>
    </row>
    <row r="20" spans="2:21" s="13" customFormat="1">
      <c r="B20" s="91" t="s">
        <v>38</v>
      </c>
      <c r="C20" s="154" t="s">
        <v>39</v>
      </c>
      <c r="D20" s="74" t="s">
        <v>21</v>
      </c>
      <c r="E20" s="11">
        <v>1</v>
      </c>
      <c r="F20" s="218">
        <v>2000</v>
      </c>
      <c r="G20" s="11">
        <f t="shared" si="0"/>
        <v>2000</v>
      </c>
      <c r="H20" s="370"/>
      <c r="I20" s="371"/>
      <c r="J20" s="42"/>
      <c r="K20" s="11"/>
      <c r="L20" s="11"/>
      <c r="M20" s="11"/>
      <c r="N20" s="11"/>
      <c r="O20" s="43"/>
      <c r="P20" s="237" t="s">
        <v>36</v>
      </c>
      <c r="Q20" s="238">
        <v>3</v>
      </c>
      <c r="R20" s="238">
        <v>623.89</v>
      </c>
      <c r="S20" s="238">
        <f t="shared" si="1"/>
        <v>1871.67</v>
      </c>
      <c r="T20" s="370"/>
      <c r="U20" s="371"/>
    </row>
    <row r="21" spans="2:21" s="13" customFormat="1">
      <c r="B21" s="91" t="s">
        <v>40</v>
      </c>
      <c r="C21" s="239" t="s">
        <v>41</v>
      </c>
      <c r="D21" s="74" t="s">
        <v>32</v>
      </c>
      <c r="E21" s="11">
        <v>120</v>
      </c>
      <c r="F21" s="11">
        <v>72.61</v>
      </c>
      <c r="G21" s="11">
        <f t="shared" si="0"/>
        <v>8713.2000000000007</v>
      </c>
      <c r="H21" s="372" t="s">
        <v>42</v>
      </c>
      <c r="I21" s="373"/>
      <c r="J21" s="42" t="s">
        <v>32</v>
      </c>
      <c r="K21" s="11">
        <v>112.56</v>
      </c>
      <c r="L21" s="11">
        <v>33.82</v>
      </c>
      <c r="M21" s="11">
        <f>L21*K21</f>
        <v>3806.7791999999999</v>
      </c>
      <c r="N21" s="11"/>
      <c r="O21" s="43"/>
      <c r="P21" s="74" t="s">
        <v>32</v>
      </c>
      <c r="Q21" s="11">
        <v>100</v>
      </c>
      <c r="R21" s="11">
        <v>15.268000000000001</v>
      </c>
      <c r="S21" s="11">
        <f t="shared" si="1"/>
        <v>1526.8000000000002</v>
      </c>
      <c r="T21" s="372" t="s">
        <v>43</v>
      </c>
      <c r="U21" s="373"/>
    </row>
    <row r="22" spans="2:21" s="13" customFormat="1">
      <c r="B22" s="91" t="s">
        <v>44</v>
      </c>
      <c r="C22" s="154" t="s">
        <v>45</v>
      </c>
      <c r="D22" s="74" t="s">
        <v>21</v>
      </c>
      <c r="E22" s="11">
        <v>1</v>
      </c>
      <c r="F22" s="11">
        <v>4200</v>
      </c>
      <c r="G22" s="11">
        <f t="shared" si="0"/>
        <v>4200</v>
      </c>
      <c r="H22" s="11"/>
      <c r="I22" s="43"/>
      <c r="J22" s="42"/>
      <c r="K22" s="11"/>
      <c r="L22" s="11"/>
      <c r="M22" s="11">
        <f t="shared" ref="M22:M29" si="2">L22*K22</f>
        <v>0</v>
      </c>
      <c r="N22" s="11"/>
      <c r="O22" s="43"/>
      <c r="P22" s="74"/>
      <c r="Q22" s="11"/>
      <c r="R22" s="11"/>
      <c r="S22" s="11"/>
      <c r="T22" s="11">
        <v>0</v>
      </c>
      <c r="U22" s="43"/>
    </row>
    <row r="23" spans="2:21" s="13" customFormat="1">
      <c r="B23" s="144">
        <v>38749</v>
      </c>
      <c r="C23" s="139" t="s">
        <v>46</v>
      </c>
      <c r="D23" s="42" t="s">
        <v>21</v>
      </c>
      <c r="E23" s="66"/>
      <c r="F23" s="66"/>
      <c r="G23" s="11"/>
      <c r="H23" s="11"/>
      <c r="I23" s="43"/>
      <c r="J23" s="42" t="s">
        <v>21</v>
      </c>
      <c r="K23" s="104">
        <v>1</v>
      </c>
      <c r="L23" s="105">
        <v>3280.19</v>
      </c>
      <c r="M23" s="11">
        <f t="shared" si="2"/>
        <v>3280.19</v>
      </c>
      <c r="N23" s="11"/>
      <c r="O23" s="43"/>
      <c r="P23" s="103"/>
      <c r="Q23" s="66"/>
      <c r="R23" s="11"/>
      <c r="S23" s="11"/>
      <c r="T23" s="11"/>
      <c r="U23" s="43"/>
    </row>
    <row r="24" spans="2:21" s="13" customFormat="1">
      <c r="B24" s="144">
        <v>39114</v>
      </c>
      <c r="C24" s="139" t="s">
        <v>47</v>
      </c>
      <c r="D24" s="42" t="s">
        <v>21</v>
      </c>
      <c r="E24" s="66"/>
      <c r="F24" s="66"/>
      <c r="G24" s="11"/>
      <c r="H24" s="11"/>
      <c r="I24" s="43"/>
      <c r="J24" s="42" t="s">
        <v>21</v>
      </c>
      <c r="K24" s="104">
        <v>1</v>
      </c>
      <c r="L24" s="105">
        <v>2020.13</v>
      </c>
      <c r="M24" s="11">
        <f t="shared" si="2"/>
        <v>2020.13</v>
      </c>
      <c r="N24" s="11"/>
      <c r="O24" s="43"/>
      <c r="P24" s="103"/>
      <c r="Q24" s="66"/>
      <c r="R24" s="11"/>
      <c r="S24" s="11"/>
      <c r="T24" s="11"/>
      <c r="U24" s="43"/>
    </row>
    <row r="25" spans="2:21" s="13" customFormat="1">
      <c r="B25" s="144">
        <v>39479</v>
      </c>
      <c r="C25" s="139" t="s">
        <v>48</v>
      </c>
      <c r="D25" s="42"/>
      <c r="E25" s="66"/>
      <c r="F25" s="66"/>
      <c r="G25" s="11"/>
      <c r="H25" s="11"/>
      <c r="I25" s="43"/>
      <c r="J25" s="42"/>
      <c r="K25" s="106"/>
      <c r="L25" s="107"/>
      <c r="M25" s="11"/>
      <c r="N25" s="11"/>
      <c r="O25" s="43"/>
      <c r="P25" s="103"/>
      <c r="Q25" s="66"/>
      <c r="R25" s="11"/>
      <c r="S25" s="11"/>
      <c r="T25" s="11"/>
      <c r="U25" s="43"/>
    </row>
    <row r="26" spans="2:21" s="13" customFormat="1">
      <c r="B26" s="144">
        <v>39845</v>
      </c>
      <c r="C26" s="139" t="s">
        <v>49</v>
      </c>
      <c r="D26" s="42"/>
      <c r="E26" s="66"/>
      <c r="F26" s="66"/>
      <c r="G26" s="11"/>
      <c r="H26" s="11"/>
      <c r="I26" s="43"/>
      <c r="J26" s="42"/>
      <c r="K26" s="107"/>
      <c r="L26" s="107"/>
      <c r="M26" s="11"/>
      <c r="N26" s="11"/>
      <c r="O26" s="43"/>
      <c r="P26" s="103"/>
      <c r="Q26" s="66"/>
      <c r="R26" s="11"/>
      <c r="S26" s="11"/>
      <c r="T26" s="11"/>
      <c r="U26" s="43"/>
    </row>
    <row r="27" spans="2:21" s="13" customFormat="1">
      <c r="B27" s="144">
        <v>40210</v>
      </c>
      <c r="C27" s="139" t="s">
        <v>50</v>
      </c>
      <c r="D27" s="42" t="s">
        <v>21</v>
      </c>
      <c r="E27" s="66"/>
      <c r="F27" s="66"/>
      <c r="G27" s="11"/>
      <c r="H27" s="11"/>
      <c r="I27" s="43"/>
      <c r="J27" s="240" t="s">
        <v>21</v>
      </c>
      <c r="K27" s="224">
        <v>1</v>
      </c>
      <c r="L27" s="241">
        <v>1202.44</v>
      </c>
      <c r="M27" s="238">
        <f t="shared" si="2"/>
        <v>1202.44</v>
      </c>
      <c r="N27" s="366" t="s">
        <v>35</v>
      </c>
      <c r="O27" s="367"/>
      <c r="P27" s="103"/>
      <c r="Q27" s="66"/>
      <c r="R27" s="11"/>
      <c r="S27" s="11"/>
      <c r="T27" s="11"/>
      <c r="U27" s="43"/>
    </row>
    <row r="28" spans="2:21" s="13" customFormat="1">
      <c r="B28" s="144">
        <v>40575</v>
      </c>
      <c r="C28" s="139" t="s">
        <v>51</v>
      </c>
      <c r="D28" s="42" t="s">
        <v>36</v>
      </c>
      <c r="E28" s="66"/>
      <c r="F28" s="66"/>
      <c r="G28" s="11"/>
      <c r="H28" s="11"/>
      <c r="I28" s="43"/>
      <c r="J28" s="240" t="s">
        <v>36</v>
      </c>
      <c r="K28" s="224">
        <v>2.5</v>
      </c>
      <c r="L28" s="241">
        <v>1000</v>
      </c>
      <c r="M28" s="238">
        <f t="shared" si="2"/>
        <v>2500</v>
      </c>
      <c r="N28" s="368"/>
      <c r="O28" s="369"/>
      <c r="P28" s="103"/>
      <c r="Q28" s="66"/>
      <c r="R28" s="11"/>
      <c r="S28" s="11"/>
      <c r="T28" s="11"/>
      <c r="U28" s="43"/>
    </row>
    <row r="29" spans="2:21" s="13" customFormat="1">
      <c r="B29" s="144">
        <v>40940</v>
      </c>
      <c r="C29" s="139" t="s">
        <v>52</v>
      </c>
      <c r="D29" s="42" t="s">
        <v>36</v>
      </c>
      <c r="E29" s="66"/>
      <c r="F29" s="66"/>
      <c r="G29" s="11"/>
      <c r="H29" s="11"/>
      <c r="I29" s="43"/>
      <c r="J29" s="240" t="s">
        <v>36</v>
      </c>
      <c r="K29" s="224">
        <v>2.5</v>
      </c>
      <c r="L29" s="241">
        <v>1541.62</v>
      </c>
      <c r="M29" s="238">
        <f t="shared" si="2"/>
        <v>3854.0499999999997</v>
      </c>
      <c r="N29" s="370"/>
      <c r="O29" s="371"/>
      <c r="P29" s="103"/>
      <c r="Q29" s="66"/>
      <c r="R29" s="11"/>
      <c r="S29" s="11"/>
      <c r="T29" s="11"/>
      <c r="U29" s="43"/>
    </row>
    <row r="30" spans="2:21" s="13" customFormat="1">
      <c r="B30" s="144">
        <v>41306</v>
      </c>
      <c r="C30" s="139" t="s">
        <v>53</v>
      </c>
      <c r="D30" s="42" t="s">
        <v>21</v>
      </c>
      <c r="E30" s="66"/>
      <c r="F30" s="66"/>
      <c r="G30" s="11"/>
      <c r="H30" s="11"/>
      <c r="I30" s="43"/>
      <c r="J30" s="42" t="s">
        <v>21</v>
      </c>
      <c r="K30" s="104">
        <v>1</v>
      </c>
      <c r="L30" s="105">
        <v>1400</v>
      </c>
      <c r="M30" s="11">
        <f>L30*K30</f>
        <v>1400</v>
      </c>
      <c r="N30" s="372" t="s">
        <v>54</v>
      </c>
      <c r="O30" s="373"/>
      <c r="P30" s="103"/>
      <c r="Q30" s="66"/>
      <c r="R30" s="11"/>
      <c r="S30" s="11"/>
      <c r="T30" s="11"/>
      <c r="U30" s="43"/>
    </row>
    <row r="31" spans="2:21" s="13" customFormat="1">
      <c r="B31" s="67" t="s">
        <v>55</v>
      </c>
      <c r="C31" s="153" t="s">
        <v>56</v>
      </c>
      <c r="D31" s="76"/>
      <c r="E31" s="16"/>
      <c r="F31" s="16"/>
      <c r="G31" s="16"/>
      <c r="H31" s="16">
        <f>SUM(G32:G34)</f>
        <v>4612.84</v>
      </c>
      <c r="I31" s="45"/>
      <c r="J31" s="44"/>
      <c r="K31" s="16"/>
      <c r="L31" s="16"/>
      <c r="M31" s="16"/>
      <c r="N31" s="16">
        <f>SUM(M32:M37)</f>
        <v>17898.310000000001</v>
      </c>
      <c r="O31" s="45"/>
      <c r="P31" s="76"/>
      <c r="Q31" s="16"/>
      <c r="R31" s="16"/>
      <c r="S31" s="16"/>
      <c r="T31" s="16">
        <f>SUM(S32:S34)</f>
        <v>17423.04</v>
      </c>
      <c r="U31" s="45"/>
    </row>
    <row r="32" spans="2:21" s="13" customFormat="1">
      <c r="B32" s="91" t="s">
        <v>57</v>
      </c>
      <c r="C32" s="154" t="s">
        <v>58</v>
      </c>
      <c r="D32" s="74" t="s">
        <v>21</v>
      </c>
      <c r="E32" s="11">
        <v>1</v>
      </c>
      <c r="F32" s="11">
        <v>3200</v>
      </c>
      <c r="G32" s="11">
        <f>F32*E32</f>
        <v>3200</v>
      </c>
      <c r="H32" s="11"/>
      <c r="I32" s="43"/>
      <c r="J32" s="42" t="s">
        <v>21</v>
      </c>
      <c r="K32" s="11">
        <v>1</v>
      </c>
      <c r="L32" s="11">
        <v>2762.63</v>
      </c>
      <c r="M32" s="11">
        <f t="shared" ref="M32:M37" si="3">L32*K32</f>
        <v>2762.63</v>
      </c>
      <c r="N32" s="11"/>
      <c r="O32" s="43"/>
      <c r="P32" s="74" t="s">
        <v>21</v>
      </c>
      <c r="Q32" s="11">
        <v>1</v>
      </c>
      <c r="R32" s="11">
        <v>2748.8</v>
      </c>
      <c r="S32" s="11">
        <f>+R32*Q32</f>
        <v>2748.8</v>
      </c>
      <c r="T32" s="11"/>
      <c r="U32" s="43"/>
    </row>
    <row r="33" spans="2:23" s="13" customFormat="1">
      <c r="B33" s="91" t="s">
        <v>59</v>
      </c>
      <c r="C33" s="154" t="s">
        <v>60</v>
      </c>
      <c r="D33" s="74" t="s">
        <v>32</v>
      </c>
      <c r="E33" s="11">
        <v>251</v>
      </c>
      <c r="F33" s="11">
        <v>2.84</v>
      </c>
      <c r="G33" s="11">
        <f t="shared" ref="G33:G34" si="4">F33*E33</f>
        <v>712.83999999999992</v>
      </c>
      <c r="H33" s="11" t="s">
        <v>61</v>
      </c>
      <c r="I33" s="43"/>
      <c r="J33" s="42" t="s">
        <v>36</v>
      </c>
      <c r="K33" s="11">
        <v>2</v>
      </c>
      <c r="L33" s="11">
        <v>4597.8900000000003</v>
      </c>
      <c r="M33" s="11">
        <f t="shared" si="3"/>
        <v>9195.7800000000007</v>
      </c>
      <c r="N33" s="372" t="s">
        <v>62</v>
      </c>
      <c r="O33" s="373"/>
      <c r="P33" s="74" t="s">
        <v>36</v>
      </c>
      <c r="Q33" s="11">
        <v>2</v>
      </c>
      <c r="R33" s="218">
        <v>6500</v>
      </c>
      <c r="S33" s="11">
        <f t="shared" ref="S33:S34" si="5">+R33*Q33</f>
        <v>13000</v>
      </c>
      <c r="T33" s="238"/>
      <c r="U33" s="43"/>
    </row>
    <row r="34" spans="2:23" s="13" customFormat="1">
      <c r="B34" s="91" t="s">
        <v>64</v>
      </c>
      <c r="C34" s="154" t="s">
        <v>65</v>
      </c>
      <c r="D34" s="74" t="s">
        <v>21</v>
      </c>
      <c r="E34" s="11">
        <v>1</v>
      </c>
      <c r="F34" s="11">
        <v>700</v>
      </c>
      <c r="G34" s="11">
        <f t="shared" si="4"/>
        <v>700</v>
      </c>
      <c r="H34" s="11"/>
      <c r="I34" s="43"/>
      <c r="J34" s="42" t="s">
        <v>36</v>
      </c>
      <c r="K34" s="11">
        <v>1</v>
      </c>
      <c r="L34" s="11"/>
      <c r="M34" s="11">
        <f t="shared" si="3"/>
        <v>0</v>
      </c>
      <c r="N34" s="11"/>
      <c r="O34" s="43"/>
      <c r="P34" s="74" t="s">
        <v>21</v>
      </c>
      <c r="Q34" s="11">
        <v>1</v>
      </c>
      <c r="R34" s="11">
        <v>1674.24</v>
      </c>
      <c r="S34" s="11">
        <f t="shared" si="5"/>
        <v>1674.24</v>
      </c>
      <c r="T34" s="11"/>
      <c r="U34" s="43"/>
    </row>
    <row r="35" spans="2:23" s="13" customFormat="1">
      <c r="B35" s="91" t="s">
        <v>66</v>
      </c>
      <c r="C35" s="154" t="s">
        <v>67</v>
      </c>
      <c r="D35" s="42" t="s">
        <v>36</v>
      </c>
      <c r="E35" s="11"/>
      <c r="F35" s="11"/>
      <c r="G35" s="11"/>
      <c r="H35" s="11"/>
      <c r="I35" s="43"/>
      <c r="J35" s="42" t="s">
        <v>36</v>
      </c>
      <c r="K35" s="11">
        <v>2.5</v>
      </c>
      <c r="L35" s="11">
        <v>843.94</v>
      </c>
      <c r="M35" s="11">
        <f t="shared" si="3"/>
        <v>2109.8500000000004</v>
      </c>
      <c r="N35" s="11"/>
      <c r="O35" s="43"/>
      <c r="P35" s="74"/>
      <c r="Q35" s="11"/>
      <c r="R35" s="11"/>
      <c r="S35" s="11"/>
      <c r="T35" s="11"/>
      <c r="U35" s="43"/>
    </row>
    <row r="36" spans="2:23" s="13" customFormat="1">
      <c r="B36" s="91" t="s">
        <v>68</v>
      </c>
      <c r="C36" s="154" t="s">
        <v>69</v>
      </c>
      <c r="D36" s="42" t="s">
        <v>36</v>
      </c>
      <c r="E36" s="11"/>
      <c r="F36" s="11"/>
      <c r="G36" s="11"/>
      <c r="H36" s="11"/>
      <c r="I36" s="43"/>
      <c r="J36" s="42" t="s">
        <v>36</v>
      </c>
      <c r="K36" s="11">
        <v>2.5</v>
      </c>
      <c r="L36" s="11">
        <v>932.02</v>
      </c>
      <c r="M36" s="11">
        <f t="shared" si="3"/>
        <v>2330.0500000000002</v>
      </c>
      <c r="N36" s="11"/>
      <c r="O36" s="43"/>
      <c r="P36" s="74"/>
      <c r="Q36" s="11"/>
      <c r="R36" s="11"/>
      <c r="S36" s="11"/>
      <c r="T36" s="11"/>
      <c r="U36" s="43"/>
    </row>
    <row r="37" spans="2:23" s="13" customFormat="1">
      <c r="B37" s="91" t="s">
        <v>70</v>
      </c>
      <c r="C37" s="154" t="s">
        <v>71</v>
      </c>
      <c r="D37" s="42" t="s">
        <v>21</v>
      </c>
      <c r="E37" s="11"/>
      <c r="F37" s="11"/>
      <c r="G37" s="11"/>
      <c r="H37" s="11"/>
      <c r="I37" s="43"/>
      <c r="J37" s="42" t="s">
        <v>21</v>
      </c>
      <c r="K37" s="11">
        <v>1</v>
      </c>
      <c r="L37" s="11">
        <v>1500</v>
      </c>
      <c r="M37" s="11">
        <f t="shared" si="3"/>
        <v>1500</v>
      </c>
      <c r="N37" s="11"/>
      <c r="O37" s="43"/>
      <c r="P37" s="74"/>
      <c r="Q37" s="11"/>
      <c r="R37" s="11"/>
      <c r="S37" s="11"/>
      <c r="T37" s="11"/>
      <c r="U37" s="43"/>
    </row>
    <row r="38" spans="2:23" s="13" customFormat="1">
      <c r="B38" s="92" t="s">
        <v>72</v>
      </c>
      <c r="C38" s="153" t="s">
        <v>73</v>
      </c>
      <c r="D38" s="75"/>
      <c r="E38" s="16"/>
      <c r="F38" s="16"/>
      <c r="G38" s="16"/>
      <c r="H38" s="16">
        <f>SUM(G39:G43)</f>
        <v>19100</v>
      </c>
      <c r="I38" s="45"/>
      <c r="J38" s="353"/>
      <c r="K38" s="354"/>
      <c r="L38" s="354"/>
      <c r="M38" s="16"/>
      <c r="N38" s="16"/>
      <c r="O38" s="45"/>
      <c r="P38" s="75"/>
      <c r="Q38" s="16"/>
      <c r="R38" s="16"/>
      <c r="S38" s="16"/>
      <c r="T38" s="16">
        <f>SUM(S39:S46)</f>
        <v>16738.89</v>
      </c>
      <c r="U38" s="45"/>
    </row>
    <row r="39" spans="2:23" s="13" customFormat="1">
      <c r="B39" s="91" t="s">
        <v>74</v>
      </c>
      <c r="C39" s="155" t="s">
        <v>75</v>
      </c>
      <c r="D39" s="73" t="s">
        <v>76</v>
      </c>
      <c r="E39" s="11">
        <v>20</v>
      </c>
      <c r="F39" s="10">
        <v>360</v>
      </c>
      <c r="G39" s="10">
        <f>F39*E39</f>
        <v>7200</v>
      </c>
      <c r="H39" s="10"/>
      <c r="I39" s="38"/>
      <c r="J39" s="37"/>
      <c r="K39" s="11"/>
      <c r="L39" s="10"/>
      <c r="M39" s="10"/>
      <c r="N39" s="10"/>
      <c r="O39" s="38"/>
      <c r="P39" s="73" t="s">
        <v>76</v>
      </c>
      <c r="Q39" s="11">
        <v>1</v>
      </c>
      <c r="R39" s="10">
        <v>3251.2</v>
      </c>
      <c r="S39" s="10">
        <f>R39*Q39</f>
        <v>3251.2</v>
      </c>
      <c r="T39" s="10"/>
      <c r="U39" s="38"/>
    </row>
    <row r="40" spans="2:23" s="13" customFormat="1">
      <c r="B40" s="91" t="s">
        <v>77</v>
      </c>
      <c r="C40" s="155" t="s">
        <v>78</v>
      </c>
      <c r="D40" s="73" t="s">
        <v>21</v>
      </c>
      <c r="E40" s="11">
        <v>1</v>
      </c>
      <c r="F40" s="10">
        <v>2500</v>
      </c>
      <c r="G40" s="10">
        <f t="shared" ref="G40:G43" si="6">F40*E40</f>
        <v>2500</v>
      </c>
      <c r="H40" s="10"/>
      <c r="I40" s="38"/>
      <c r="J40" s="37"/>
      <c r="K40" s="11"/>
      <c r="L40" s="10"/>
      <c r="M40" s="10"/>
      <c r="N40" s="10"/>
      <c r="O40" s="38"/>
      <c r="P40" s="73" t="s">
        <v>21</v>
      </c>
      <c r="Q40" s="10">
        <v>1</v>
      </c>
      <c r="R40" s="10">
        <v>1109.74</v>
      </c>
      <c r="S40" s="10">
        <f t="shared" ref="S40:S101" si="7">R40*Q40</f>
        <v>1109.74</v>
      </c>
      <c r="T40" s="10"/>
      <c r="U40" s="38"/>
    </row>
    <row r="41" spans="2:23" s="13" customFormat="1">
      <c r="B41" s="91" t="s">
        <v>79</v>
      </c>
      <c r="C41" s="155" t="s">
        <v>80</v>
      </c>
      <c r="D41" s="73" t="s">
        <v>21</v>
      </c>
      <c r="E41" s="11">
        <v>1</v>
      </c>
      <c r="F41" s="11">
        <v>2100</v>
      </c>
      <c r="G41" s="10">
        <f t="shared" si="6"/>
        <v>2100</v>
      </c>
      <c r="H41" s="11"/>
      <c r="I41" s="43"/>
      <c r="J41" s="42"/>
      <c r="K41" s="11"/>
      <c r="L41" s="11"/>
      <c r="M41" s="11"/>
      <c r="N41" s="11"/>
      <c r="O41" s="43"/>
      <c r="P41" s="73" t="s">
        <v>81</v>
      </c>
      <c r="Q41" s="11">
        <v>60</v>
      </c>
      <c r="R41" s="11">
        <v>33</v>
      </c>
      <c r="S41" s="10">
        <f t="shared" si="7"/>
        <v>1980</v>
      </c>
      <c r="T41" s="11"/>
      <c r="U41" s="43"/>
    </row>
    <row r="42" spans="2:23" s="13" customFormat="1">
      <c r="B42" s="91" t="s">
        <v>82</v>
      </c>
      <c r="C42" s="155" t="s">
        <v>83</v>
      </c>
      <c r="D42" s="73" t="s">
        <v>21</v>
      </c>
      <c r="E42" s="11">
        <v>1</v>
      </c>
      <c r="F42" s="10">
        <v>1300</v>
      </c>
      <c r="G42" s="10">
        <f t="shared" si="6"/>
        <v>1300</v>
      </c>
      <c r="H42" s="10"/>
      <c r="I42" s="38"/>
      <c r="J42" s="37"/>
      <c r="K42" s="11"/>
      <c r="L42" s="10"/>
      <c r="M42" s="10"/>
      <c r="N42" s="10"/>
      <c r="O42" s="38"/>
      <c r="P42" s="73" t="s">
        <v>21</v>
      </c>
      <c r="Q42" s="10">
        <v>1</v>
      </c>
      <c r="R42" s="11">
        <v>1757.95</v>
      </c>
      <c r="S42" s="10">
        <f t="shared" si="7"/>
        <v>1757.95</v>
      </c>
      <c r="T42" s="10"/>
      <c r="U42" s="38"/>
    </row>
    <row r="43" spans="2:23" s="13" customFormat="1">
      <c r="B43" s="91" t="s">
        <v>84</v>
      </c>
      <c r="C43" s="155" t="s">
        <v>85</v>
      </c>
      <c r="D43" s="73" t="s">
        <v>21</v>
      </c>
      <c r="E43" s="11">
        <v>1</v>
      </c>
      <c r="F43" s="10">
        <v>6000</v>
      </c>
      <c r="G43" s="10">
        <f t="shared" si="6"/>
        <v>6000</v>
      </c>
      <c r="H43" s="374" t="s">
        <v>86</v>
      </c>
      <c r="I43" s="375"/>
      <c r="J43" s="37"/>
      <c r="K43" s="11"/>
      <c r="L43" s="10"/>
      <c r="M43" s="10"/>
      <c r="N43" s="10"/>
      <c r="O43" s="38"/>
      <c r="P43" s="73" t="s">
        <v>21</v>
      </c>
      <c r="Q43" s="10">
        <v>1</v>
      </c>
      <c r="R43" s="11">
        <v>6000</v>
      </c>
      <c r="S43" s="10">
        <f t="shared" si="7"/>
        <v>6000</v>
      </c>
      <c r="T43" s="374"/>
      <c r="U43" s="375"/>
    </row>
    <row r="44" spans="2:23" s="13" customFormat="1">
      <c r="B44" s="91"/>
      <c r="C44" s="155" t="s">
        <v>87</v>
      </c>
      <c r="D44" s="73" t="s">
        <v>36</v>
      </c>
      <c r="E44" s="11"/>
      <c r="F44" s="10"/>
      <c r="G44" s="10"/>
      <c r="H44" s="10"/>
      <c r="I44" s="38"/>
      <c r="J44" s="37"/>
      <c r="K44" s="11"/>
      <c r="L44" s="10"/>
      <c r="M44" s="10"/>
      <c r="N44" s="10"/>
      <c r="O44" s="38"/>
      <c r="P44" s="73" t="s">
        <v>36</v>
      </c>
      <c r="Q44" s="10"/>
      <c r="R44" s="11"/>
      <c r="S44" s="218"/>
      <c r="T44" s="10"/>
      <c r="U44" s="38"/>
    </row>
    <row r="45" spans="2:23" s="13" customFormat="1">
      <c r="B45" s="91"/>
      <c r="C45" s="155" t="s">
        <v>88</v>
      </c>
      <c r="D45" s="73" t="s">
        <v>21</v>
      </c>
      <c r="E45" s="11"/>
      <c r="F45" s="10"/>
      <c r="G45" s="10"/>
      <c r="H45" s="10"/>
      <c r="I45" s="38"/>
      <c r="J45" s="37"/>
      <c r="K45" s="11"/>
      <c r="L45" s="10"/>
      <c r="M45" s="10"/>
      <c r="N45" s="10"/>
      <c r="O45" s="38"/>
      <c r="P45" s="73" t="s">
        <v>21</v>
      </c>
      <c r="Q45" s="10">
        <v>1</v>
      </c>
      <c r="R45" s="11">
        <v>2640</v>
      </c>
      <c r="S45" s="10">
        <f t="shared" si="7"/>
        <v>2640</v>
      </c>
      <c r="T45" s="10"/>
      <c r="U45" s="38"/>
    </row>
    <row r="46" spans="2:23" s="13" customFormat="1">
      <c r="B46" s="91"/>
      <c r="C46" s="155" t="s">
        <v>89</v>
      </c>
      <c r="D46" s="73" t="s">
        <v>36</v>
      </c>
      <c r="E46" s="11"/>
      <c r="F46" s="10"/>
      <c r="G46" s="10"/>
      <c r="H46" s="10"/>
      <c r="I46" s="38"/>
      <c r="J46" s="37"/>
      <c r="K46" s="11"/>
      <c r="L46" s="10"/>
      <c r="M46" s="10"/>
      <c r="N46" s="10"/>
      <c r="O46" s="38"/>
      <c r="P46" s="73" t="s">
        <v>36</v>
      </c>
      <c r="Q46" s="10"/>
      <c r="R46" s="11"/>
      <c r="S46" s="218">
        <f t="shared" si="7"/>
        <v>0</v>
      </c>
      <c r="T46" s="374"/>
      <c r="U46" s="375"/>
      <c r="W46" s="13" t="s">
        <v>91</v>
      </c>
    </row>
    <row r="47" spans="2:23" s="13" customFormat="1">
      <c r="B47" s="67" t="s">
        <v>92</v>
      </c>
      <c r="C47" s="153" t="s">
        <v>93</v>
      </c>
      <c r="D47" s="75"/>
      <c r="E47" s="16"/>
      <c r="F47" s="16"/>
      <c r="G47" s="16"/>
      <c r="H47" s="16">
        <f>SUM(G48:G51)</f>
        <v>32941.524000000005</v>
      </c>
      <c r="I47" s="45"/>
      <c r="J47" s="44"/>
      <c r="K47" s="16"/>
      <c r="L47" s="16"/>
      <c r="M47" s="16"/>
      <c r="N47" s="16">
        <f>SUM(M48:M60)</f>
        <v>55248.770000000004</v>
      </c>
      <c r="O47" s="45"/>
      <c r="P47" s="75"/>
      <c r="Q47" s="16"/>
      <c r="R47" s="16"/>
      <c r="S47" s="16"/>
      <c r="T47" s="16">
        <f>SUM(S48:S53)</f>
        <v>16643.427965000003</v>
      </c>
      <c r="U47" s="45"/>
    </row>
    <row r="48" spans="2:23" s="13" customFormat="1">
      <c r="B48" s="91" t="s">
        <v>94</v>
      </c>
      <c r="C48" s="154" t="s">
        <v>95</v>
      </c>
      <c r="D48" s="74" t="s">
        <v>32</v>
      </c>
      <c r="E48" s="11">
        <v>251</v>
      </c>
      <c r="F48" s="104">
        <v>32.56</v>
      </c>
      <c r="G48" s="11">
        <f>+F48*E48</f>
        <v>8172.56</v>
      </c>
      <c r="H48" s="11"/>
      <c r="I48" s="43"/>
      <c r="J48" s="42" t="s">
        <v>32</v>
      </c>
      <c r="K48" s="11">
        <v>250</v>
      </c>
      <c r="L48" s="11">
        <v>35</v>
      </c>
      <c r="M48" s="11">
        <f>+L48*K48</f>
        <v>8750</v>
      </c>
      <c r="N48" s="11"/>
      <c r="O48" s="43"/>
      <c r="P48" s="74" t="s">
        <v>32</v>
      </c>
      <c r="Q48" s="11">
        <v>196.37</v>
      </c>
      <c r="R48" s="11">
        <v>31.580000000000002</v>
      </c>
      <c r="S48" s="10">
        <f t="shared" si="7"/>
        <v>6201.3646000000008</v>
      </c>
      <c r="T48" s="11"/>
      <c r="U48" s="43"/>
    </row>
    <row r="49" spans="2:21" s="13" customFormat="1">
      <c r="B49" s="91" t="s">
        <v>96</v>
      </c>
      <c r="C49" s="154" t="s">
        <v>97</v>
      </c>
      <c r="D49" s="74" t="s">
        <v>81</v>
      </c>
      <c r="E49" s="11">
        <v>29.1</v>
      </c>
      <c r="F49" s="236">
        <v>458.04</v>
      </c>
      <c r="G49" s="11">
        <f t="shared" ref="G49:G51" si="8">+F49*E49</f>
        <v>13328.964000000002</v>
      </c>
      <c r="H49" s="11" t="s">
        <v>98</v>
      </c>
      <c r="I49" s="43"/>
      <c r="J49" s="42" t="s">
        <v>81</v>
      </c>
      <c r="K49" s="11">
        <v>5</v>
      </c>
      <c r="L49" s="218">
        <v>400</v>
      </c>
      <c r="M49" s="11">
        <f t="shared" ref="M49:M52" si="9">+L49*K49</f>
        <v>2000</v>
      </c>
      <c r="N49" s="11" t="s">
        <v>98</v>
      </c>
      <c r="O49" s="43"/>
      <c r="P49" s="74" t="s">
        <v>81</v>
      </c>
      <c r="Q49" s="11">
        <v>10.805250000000003</v>
      </c>
      <c r="R49" s="11">
        <v>189.52</v>
      </c>
      <c r="S49" s="10">
        <f t="shared" si="7"/>
        <v>2047.8109800000007</v>
      </c>
      <c r="T49" s="11"/>
      <c r="U49" s="43"/>
    </row>
    <row r="50" spans="2:21" s="13" customFormat="1" ht="45">
      <c r="B50" s="91" t="s">
        <v>99</v>
      </c>
      <c r="C50" s="156" t="s">
        <v>100</v>
      </c>
      <c r="D50" s="74" t="s">
        <v>32</v>
      </c>
      <c r="E50" s="11">
        <v>300</v>
      </c>
      <c r="F50" s="108">
        <v>22</v>
      </c>
      <c r="G50" s="11">
        <f t="shared" si="8"/>
        <v>6600</v>
      </c>
      <c r="H50" s="11"/>
      <c r="I50" s="43"/>
      <c r="J50" s="42" t="s">
        <v>32</v>
      </c>
      <c r="K50" s="11">
        <v>250</v>
      </c>
      <c r="L50" s="11">
        <v>10</v>
      </c>
      <c r="M50" s="11">
        <f t="shared" si="9"/>
        <v>2500</v>
      </c>
      <c r="N50" s="11"/>
      <c r="O50" s="43"/>
      <c r="P50" s="74" t="s">
        <v>32</v>
      </c>
      <c r="Q50" s="11">
        <v>137.15199999999999</v>
      </c>
      <c r="R50" s="11">
        <v>12.63</v>
      </c>
      <c r="S50" s="10">
        <f t="shared" si="7"/>
        <v>1732.2297599999999</v>
      </c>
      <c r="T50" s="11"/>
      <c r="U50" s="43"/>
    </row>
    <row r="51" spans="2:21" s="13" customFormat="1">
      <c r="B51" s="91" t="s">
        <v>101</v>
      </c>
      <c r="C51" s="154" t="s">
        <v>102</v>
      </c>
      <c r="D51" s="74" t="s">
        <v>32</v>
      </c>
      <c r="E51" s="11">
        <v>220</v>
      </c>
      <c r="F51" s="104">
        <v>22</v>
      </c>
      <c r="G51" s="11">
        <f t="shared" si="8"/>
        <v>4840</v>
      </c>
      <c r="H51" s="11"/>
      <c r="I51" s="43"/>
      <c r="J51" s="42" t="s">
        <v>32</v>
      </c>
      <c r="K51" s="11">
        <v>250</v>
      </c>
      <c r="L51" s="11">
        <v>15</v>
      </c>
      <c r="M51" s="11">
        <f t="shared" si="9"/>
        <v>3750</v>
      </c>
      <c r="N51" s="11"/>
      <c r="O51" s="43"/>
      <c r="P51" s="74" t="s">
        <v>32</v>
      </c>
      <c r="Q51" s="11">
        <v>75.28</v>
      </c>
      <c r="R51" s="11">
        <v>17.690000000000001</v>
      </c>
      <c r="S51" s="10">
        <f t="shared" si="7"/>
        <v>1331.7032000000002</v>
      </c>
      <c r="T51" s="11"/>
      <c r="U51" s="43"/>
    </row>
    <row r="52" spans="2:21" s="13" customFormat="1">
      <c r="B52" s="91" t="s">
        <v>103</v>
      </c>
      <c r="C52" s="154" t="s">
        <v>104</v>
      </c>
      <c r="D52" s="74"/>
      <c r="E52" s="11"/>
      <c r="F52" s="104"/>
      <c r="G52" s="11"/>
      <c r="H52" s="11"/>
      <c r="I52" s="43"/>
      <c r="J52" s="42" t="s">
        <v>21</v>
      </c>
      <c r="K52" s="11">
        <v>1</v>
      </c>
      <c r="L52" s="11">
        <v>4000</v>
      </c>
      <c r="M52" s="11">
        <f t="shared" si="9"/>
        <v>4000</v>
      </c>
      <c r="N52" s="11"/>
      <c r="O52" s="43"/>
      <c r="P52" s="74" t="s">
        <v>81</v>
      </c>
      <c r="Q52" s="11">
        <v>113.37292500000001</v>
      </c>
      <c r="R52" s="11">
        <v>33</v>
      </c>
      <c r="S52" s="10">
        <f t="shared" si="7"/>
        <v>3741.3065250000004</v>
      </c>
      <c r="T52" s="11"/>
      <c r="U52" s="43"/>
    </row>
    <row r="53" spans="2:21" s="13" customFormat="1">
      <c r="B53" s="91"/>
      <c r="C53" s="154" t="s">
        <v>105</v>
      </c>
      <c r="D53" s="74"/>
      <c r="E53" s="11"/>
      <c r="F53" s="104"/>
      <c r="G53" s="11"/>
      <c r="H53" s="11"/>
      <c r="I53" s="43"/>
      <c r="J53" s="42"/>
      <c r="K53" s="11"/>
      <c r="L53" s="11"/>
      <c r="M53" s="11"/>
      <c r="N53" s="11"/>
      <c r="O53" s="43"/>
      <c r="P53" s="74" t="s">
        <v>32</v>
      </c>
      <c r="Q53" s="11">
        <v>79.569999999999993</v>
      </c>
      <c r="R53" s="11">
        <v>19.97</v>
      </c>
      <c r="S53" s="10">
        <f t="shared" si="7"/>
        <v>1589.0128999999997</v>
      </c>
      <c r="T53" s="11"/>
      <c r="U53" s="43"/>
    </row>
    <row r="54" spans="2:21" s="13" customFormat="1">
      <c r="B54" s="145">
        <v>36561</v>
      </c>
      <c r="C54" s="141" t="s">
        <v>106</v>
      </c>
      <c r="D54" s="219"/>
      <c r="E54" s="221"/>
      <c r="F54" s="221"/>
      <c r="G54" s="221"/>
      <c r="H54" s="221"/>
      <c r="I54" s="220"/>
      <c r="J54" s="355" t="s">
        <v>107</v>
      </c>
      <c r="K54" s="356"/>
      <c r="L54" s="356"/>
      <c r="M54" s="356"/>
      <c r="N54" s="357"/>
      <c r="O54" s="109"/>
      <c r="P54" s="109"/>
      <c r="Q54" s="221"/>
      <c r="R54" s="221"/>
      <c r="S54" s="222" t="s">
        <v>108</v>
      </c>
      <c r="T54" s="221"/>
      <c r="U54" s="109"/>
    </row>
    <row r="55" spans="2:21" s="13" customFormat="1">
      <c r="B55" s="144">
        <v>36927</v>
      </c>
      <c r="C55" s="139" t="s">
        <v>109</v>
      </c>
      <c r="D55" s="103" t="s">
        <v>21</v>
      </c>
      <c r="E55" s="11"/>
      <c r="F55" s="104"/>
      <c r="G55" s="11"/>
      <c r="H55" s="11"/>
      <c r="I55" s="43"/>
      <c r="J55" s="101" t="s">
        <v>21</v>
      </c>
      <c r="K55" s="104">
        <v>1</v>
      </c>
      <c r="L55" s="104">
        <v>974.58</v>
      </c>
      <c r="M55" s="104">
        <f>+L55*K55</f>
        <v>974.58</v>
      </c>
      <c r="N55" s="11"/>
      <c r="O55" s="43"/>
      <c r="P55" s="103"/>
      <c r="Q55" s="11"/>
      <c r="R55" s="11"/>
      <c r="S55" s="10"/>
      <c r="T55" s="11"/>
      <c r="U55" s="43"/>
    </row>
    <row r="56" spans="2:21" s="13" customFormat="1">
      <c r="B56" s="144">
        <v>37292</v>
      </c>
      <c r="C56" s="139" t="s">
        <v>110</v>
      </c>
      <c r="D56" s="103" t="s">
        <v>21</v>
      </c>
      <c r="E56" s="11"/>
      <c r="F56" s="104"/>
      <c r="G56" s="11"/>
      <c r="H56" s="11"/>
      <c r="I56" s="43"/>
      <c r="J56" s="110"/>
      <c r="K56" s="111"/>
      <c r="L56" s="111"/>
      <c r="M56" s="11"/>
      <c r="N56" s="11"/>
      <c r="O56" s="43"/>
      <c r="P56" s="103"/>
      <c r="Q56" s="11"/>
      <c r="R56" s="11"/>
      <c r="S56" s="10"/>
      <c r="T56" s="11"/>
      <c r="U56" s="43"/>
    </row>
    <row r="57" spans="2:21" s="13" customFormat="1">
      <c r="B57" s="144">
        <v>37657</v>
      </c>
      <c r="C57" s="139" t="s">
        <v>111</v>
      </c>
      <c r="D57" s="103" t="s">
        <v>21</v>
      </c>
      <c r="E57" s="11"/>
      <c r="F57" s="104"/>
      <c r="G57" s="11"/>
      <c r="H57" s="11"/>
      <c r="I57" s="43"/>
      <c r="J57" s="101" t="s">
        <v>21</v>
      </c>
      <c r="K57" s="104">
        <v>1</v>
      </c>
      <c r="L57" s="105">
        <v>1375</v>
      </c>
      <c r="M57" s="105">
        <f>+K57*L57</f>
        <v>1375</v>
      </c>
      <c r="N57" s="11"/>
      <c r="O57" s="43"/>
      <c r="P57" s="103"/>
      <c r="Q57" s="11"/>
      <c r="R57" s="11"/>
      <c r="S57" s="10"/>
      <c r="T57" s="11"/>
      <c r="U57" s="43"/>
    </row>
    <row r="58" spans="2:21" s="13" customFormat="1">
      <c r="B58" s="144">
        <v>38022</v>
      </c>
      <c r="C58" s="139" t="s">
        <v>112</v>
      </c>
      <c r="D58" s="103" t="s">
        <v>36</v>
      </c>
      <c r="E58" s="11"/>
      <c r="F58" s="104"/>
      <c r="G58" s="11"/>
      <c r="H58" s="11"/>
      <c r="I58" s="43"/>
      <c r="J58" s="110"/>
      <c r="K58" s="111"/>
      <c r="L58" s="111"/>
      <c r="M58" s="11"/>
      <c r="N58" s="11"/>
      <c r="O58" s="43"/>
      <c r="P58" s="103"/>
      <c r="Q58" s="11"/>
      <c r="R58" s="11"/>
      <c r="S58" s="10"/>
      <c r="T58" s="11"/>
      <c r="U58" s="43"/>
    </row>
    <row r="59" spans="2:21" s="13" customFormat="1">
      <c r="B59" s="144">
        <v>38388</v>
      </c>
      <c r="C59" s="139" t="s">
        <v>113</v>
      </c>
      <c r="D59" s="103" t="s">
        <v>21</v>
      </c>
      <c r="E59" s="11"/>
      <c r="F59" s="104"/>
      <c r="G59" s="11"/>
      <c r="H59" s="11"/>
      <c r="I59" s="43"/>
      <c r="J59" s="110"/>
      <c r="K59" s="111"/>
      <c r="L59" s="111"/>
      <c r="M59" s="11"/>
      <c r="N59" s="11"/>
      <c r="O59" s="43"/>
      <c r="P59" s="103"/>
      <c r="Q59" s="11"/>
      <c r="R59" s="11"/>
      <c r="S59" s="10"/>
      <c r="T59" s="11"/>
      <c r="U59" s="43"/>
    </row>
    <row r="60" spans="2:21" s="13" customFormat="1">
      <c r="B60" s="144">
        <v>38753</v>
      </c>
      <c r="C60" s="139" t="s">
        <v>114</v>
      </c>
      <c r="D60" s="103" t="s">
        <v>21</v>
      </c>
      <c r="E60" s="11"/>
      <c r="F60" s="104"/>
      <c r="G60" s="11"/>
      <c r="H60" s="11"/>
      <c r="J60" s="101" t="s">
        <v>21</v>
      </c>
      <c r="K60" s="104">
        <v>1</v>
      </c>
      <c r="L60" s="105">
        <v>31899.19</v>
      </c>
      <c r="M60" s="105">
        <f>+L60*K60</f>
        <v>31899.19</v>
      </c>
      <c r="N60" s="11"/>
      <c r="O60" s="43"/>
      <c r="P60" s="103"/>
      <c r="Q60" s="11"/>
      <c r="R60" s="11"/>
      <c r="S60" s="10"/>
      <c r="T60" s="11"/>
      <c r="U60" s="43"/>
    </row>
    <row r="61" spans="2:21" s="13" customFormat="1">
      <c r="B61" s="93" t="s">
        <v>115</v>
      </c>
      <c r="C61" s="138" t="s">
        <v>116</v>
      </c>
      <c r="D61" s="77"/>
      <c r="E61" s="17"/>
      <c r="F61" s="17"/>
      <c r="G61" s="17"/>
      <c r="H61" s="17"/>
      <c r="I61" s="211">
        <f>+H62+H69+H77</f>
        <v>170467.19020000001</v>
      </c>
      <c r="J61" s="212"/>
      <c r="K61" s="213"/>
      <c r="L61" s="213"/>
      <c r="M61" s="213"/>
      <c r="N61" s="213"/>
      <c r="O61" s="211">
        <f>+N62+N69+N77</f>
        <v>153408.85940000002</v>
      </c>
      <c r="P61" s="48"/>
      <c r="Q61" s="213"/>
      <c r="R61" s="213"/>
      <c r="S61" s="213"/>
      <c r="T61" s="213"/>
      <c r="U61" s="211">
        <f>+T62+T69+T77</f>
        <v>170286.74274400002</v>
      </c>
    </row>
    <row r="62" spans="2:21" s="13" customFormat="1">
      <c r="B62" s="92" t="s">
        <v>117</v>
      </c>
      <c r="C62" s="153" t="s">
        <v>118</v>
      </c>
      <c r="D62" s="75"/>
      <c r="E62" s="16"/>
      <c r="F62" s="16"/>
      <c r="G62" s="16"/>
      <c r="H62" s="16">
        <f>SUM(G63:G66)</f>
        <v>8850.7497999999996</v>
      </c>
      <c r="I62" s="147"/>
      <c r="J62" s="148"/>
      <c r="K62" s="16"/>
      <c r="L62" s="16"/>
      <c r="M62" s="16"/>
      <c r="N62" s="16">
        <f>SUM(M63:M67)</f>
        <v>15602.6862</v>
      </c>
      <c r="O62" s="45"/>
      <c r="P62" s="75"/>
      <c r="Q62" s="16"/>
      <c r="R62" s="16"/>
      <c r="S62" s="16"/>
      <c r="T62" s="16">
        <f>SUM(S63:S66)</f>
        <v>8511.9005039999993</v>
      </c>
      <c r="U62" s="45"/>
    </row>
    <row r="63" spans="2:21" s="13" customFormat="1">
      <c r="B63" s="91" t="s">
        <v>119</v>
      </c>
      <c r="C63" s="154" t="s">
        <v>120</v>
      </c>
      <c r="D63" s="103" t="s">
        <v>81</v>
      </c>
      <c r="E63" s="104">
        <v>56</v>
      </c>
      <c r="F63" s="104">
        <v>57.93</v>
      </c>
      <c r="G63" s="11">
        <f>+F63*E63</f>
        <v>3244.08</v>
      </c>
      <c r="H63" s="11"/>
      <c r="I63" s="78"/>
      <c r="J63" s="101" t="s">
        <v>81</v>
      </c>
      <c r="K63" s="104">
        <v>124.52</v>
      </c>
      <c r="L63" s="104">
        <v>55.22</v>
      </c>
      <c r="M63" s="11">
        <f>+L63*K63</f>
        <v>6875.9943999999996</v>
      </c>
      <c r="N63" s="11"/>
      <c r="O63" s="43"/>
      <c r="P63" s="74" t="s">
        <v>81</v>
      </c>
      <c r="Q63" s="11">
        <v>64.164000000000001</v>
      </c>
      <c r="R63" s="11">
        <v>37.559999999999995</v>
      </c>
      <c r="S63" s="10">
        <f t="shared" si="7"/>
        <v>2409.9998399999999</v>
      </c>
      <c r="T63" s="11"/>
      <c r="U63" s="43"/>
    </row>
    <row r="64" spans="2:21" s="13" customFormat="1">
      <c r="B64" s="91" t="s">
        <v>121</v>
      </c>
      <c r="C64" s="155" t="s">
        <v>122</v>
      </c>
      <c r="D64" s="103" t="s">
        <v>32</v>
      </c>
      <c r="E64" s="104">
        <v>48.27</v>
      </c>
      <c r="F64" s="104">
        <v>5.74</v>
      </c>
      <c r="G64" s="11">
        <f t="shared" ref="G64:G66" si="10">+F64*E64</f>
        <v>277.06980000000004</v>
      </c>
      <c r="H64" s="10"/>
      <c r="I64" s="38"/>
      <c r="J64" s="37" t="s">
        <v>32</v>
      </c>
      <c r="K64" s="104">
        <v>232.76</v>
      </c>
      <c r="L64" s="104">
        <v>5.5</v>
      </c>
      <c r="M64" s="11">
        <f t="shared" ref="M64:M67" si="11">+L64*K64</f>
        <v>1280.1799999999998</v>
      </c>
      <c r="N64" s="10"/>
      <c r="O64" s="38"/>
      <c r="P64" s="73" t="s">
        <v>32</v>
      </c>
      <c r="Q64" s="10">
        <v>249.2</v>
      </c>
      <c r="R64" s="10">
        <v>5.4</v>
      </c>
      <c r="S64" s="10">
        <f t="shared" si="7"/>
        <v>1345.68</v>
      </c>
      <c r="T64" s="10"/>
      <c r="U64" s="38"/>
    </row>
    <row r="65" spans="1:21" s="13" customFormat="1">
      <c r="B65" s="91" t="s">
        <v>123</v>
      </c>
      <c r="C65" s="155" t="s">
        <v>124</v>
      </c>
      <c r="D65" s="103" t="s">
        <v>125</v>
      </c>
      <c r="E65" s="104">
        <v>1</v>
      </c>
      <c r="F65" s="105">
        <v>2200</v>
      </c>
      <c r="G65" s="11">
        <f t="shared" si="10"/>
        <v>2200</v>
      </c>
      <c r="H65" s="10"/>
      <c r="I65" s="38"/>
      <c r="J65" s="37" t="s">
        <v>81</v>
      </c>
      <c r="K65" s="104">
        <v>94.02</v>
      </c>
      <c r="L65" s="104">
        <v>30.91</v>
      </c>
      <c r="M65" s="11">
        <f t="shared" si="11"/>
        <v>2906.1581999999999</v>
      </c>
      <c r="N65" s="10"/>
      <c r="O65" s="38"/>
      <c r="P65" s="73" t="s">
        <v>81</v>
      </c>
      <c r="Q65" s="10">
        <v>83.413200000000003</v>
      </c>
      <c r="R65" s="10">
        <v>24.41</v>
      </c>
      <c r="S65" s="10">
        <f t="shared" si="7"/>
        <v>2036.1162120000001</v>
      </c>
      <c r="T65" s="10"/>
      <c r="U65" s="38"/>
    </row>
    <row r="66" spans="1:21" s="13" customFormat="1">
      <c r="B66" s="91" t="s">
        <v>126</v>
      </c>
      <c r="C66" s="155" t="s">
        <v>104</v>
      </c>
      <c r="D66" s="103" t="s">
        <v>81</v>
      </c>
      <c r="E66" s="104">
        <v>80</v>
      </c>
      <c r="F66" s="104">
        <v>39.119999999999997</v>
      </c>
      <c r="G66" s="11">
        <f t="shared" si="10"/>
        <v>3129.6</v>
      </c>
      <c r="H66" s="10"/>
      <c r="I66" s="38"/>
      <c r="J66" s="37" t="s">
        <v>81</v>
      </c>
      <c r="K66" s="104">
        <v>94.02</v>
      </c>
      <c r="L66" s="104">
        <v>34.18</v>
      </c>
      <c r="M66" s="11">
        <f t="shared" si="11"/>
        <v>3213.6035999999999</v>
      </c>
      <c r="N66" s="10"/>
      <c r="O66" s="38"/>
      <c r="P66" s="73" t="s">
        <v>81</v>
      </c>
      <c r="Q66" s="10">
        <v>83.413200000000003</v>
      </c>
      <c r="R66" s="10">
        <v>32.61</v>
      </c>
      <c r="S66" s="10">
        <f t="shared" si="7"/>
        <v>2720.104452</v>
      </c>
      <c r="T66" s="10"/>
      <c r="U66" s="38"/>
    </row>
    <row r="67" spans="1:21" s="13" customFormat="1">
      <c r="B67" s="91" t="s">
        <v>127</v>
      </c>
      <c r="C67" s="155" t="s">
        <v>128</v>
      </c>
      <c r="D67" s="37" t="s">
        <v>81</v>
      </c>
      <c r="E67" s="104"/>
      <c r="F67" s="104"/>
      <c r="G67" s="11"/>
      <c r="H67" s="10"/>
      <c r="I67" s="38"/>
      <c r="J67" s="37" t="s">
        <v>81</v>
      </c>
      <c r="K67" s="104">
        <v>30.5</v>
      </c>
      <c r="L67" s="236">
        <v>43.5</v>
      </c>
      <c r="M67" s="11">
        <f t="shared" si="11"/>
        <v>1326.75</v>
      </c>
      <c r="N67" s="374" t="s">
        <v>129</v>
      </c>
      <c r="O67" s="375"/>
      <c r="P67" s="103"/>
      <c r="Q67" s="104"/>
      <c r="R67" s="10"/>
      <c r="S67" s="10"/>
      <c r="T67" s="10"/>
      <c r="U67" s="38"/>
    </row>
    <row r="68" spans="1:21" s="13" customFormat="1">
      <c r="B68" s="67" t="s">
        <v>130</v>
      </c>
      <c r="C68" s="153" t="s">
        <v>131</v>
      </c>
      <c r="D68" s="75"/>
      <c r="E68" s="16"/>
      <c r="F68" s="16"/>
      <c r="G68" s="16"/>
      <c r="H68" s="16"/>
      <c r="I68" s="45"/>
      <c r="J68" s="44"/>
      <c r="K68" s="149"/>
      <c r="L68" s="149"/>
      <c r="M68" s="16"/>
      <c r="N68" s="16"/>
      <c r="O68" s="45"/>
      <c r="P68" s="75"/>
      <c r="Q68" s="16"/>
      <c r="R68" s="16"/>
      <c r="S68" s="16"/>
      <c r="T68" s="16"/>
      <c r="U68" s="45"/>
    </row>
    <row r="69" spans="1:21" s="13" customFormat="1">
      <c r="B69" s="94" t="s">
        <v>132</v>
      </c>
      <c r="C69" s="157" t="s">
        <v>133</v>
      </c>
      <c r="D69" s="73"/>
      <c r="E69" s="11"/>
      <c r="F69" s="10"/>
      <c r="G69" s="10"/>
      <c r="H69" s="10">
        <f>+SUM(G70:G72)</f>
        <v>12387.757</v>
      </c>
      <c r="I69" s="38"/>
      <c r="J69" s="37"/>
      <c r="K69" s="11"/>
      <c r="L69" s="10"/>
      <c r="M69" s="10"/>
      <c r="N69" s="10">
        <f>SUM(M70:M76)</f>
        <v>19969.053200000002</v>
      </c>
      <c r="O69" s="38"/>
      <c r="P69" s="73"/>
      <c r="Q69" s="11"/>
      <c r="R69" s="10"/>
      <c r="S69" s="10"/>
      <c r="T69" s="10">
        <f>SUM(S70:S72)</f>
        <v>18023.910159999999</v>
      </c>
      <c r="U69" s="38"/>
    </row>
    <row r="70" spans="1:21" s="13" customFormat="1" ht="30">
      <c r="B70" s="91" t="s">
        <v>134</v>
      </c>
      <c r="C70" s="158" t="s">
        <v>135</v>
      </c>
      <c r="D70" s="73" t="s">
        <v>81</v>
      </c>
      <c r="E70" s="104">
        <v>27.1</v>
      </c>
      <c r="F70" s="104">
        <v>196.27</v>
      </c>
      <c r="G70" s="10">
        <f>F70*E70</f>
        <v>5318.9170000000004</v>
      </c>
      <c r="H70" s="10"/>
      <c r="I70" s="38"/>
      <c r="J70" s="37" t="s">
        <v>81</v>
      </c>
      <c r="K70" s="104">
        <v>32.68</v>
      </c>
      <c r="L70" s="10">
        <v>259.51</v>
      </c>
      <c r="M70" s="10">
        <f>+L70*K70</f>
        <v>8480.7867999999999</v>
      </c>
      <c r="N70" s="10"/>
      <c r="O70" s="38"/>
      <c r="P70" s="73" t="s">
        <v>81</v>
      </c>
      <c r="Q70" s="10">
        <v>36.816000000000003</v>
      </c>
      <c r="R70" s="10">
        <v>198.01</v>
      </c>
      <c r="S70" s="10">
        <f t="shared" si="7"/>
        <v>7289.9361600000002</v>
      </c>
      <c r="T70" s="10"/>
      <c r="U70" s="38"/>
    </row>
    <row r="71" spans="1:21" s="13" customFormat="1" ht="30">
      <c r="B71" s="91" t="s">
        <v>136</v>
      </c>
      <c r="C71" s="158" t="s">
        <v>137</v>
      </c>
      <c r="D71" s="73" t="s">
        <v>32</v>
      </c>
      <c r="E71" s="104">
        <v>246.2</v>
      </c>
      <c r="F71" s="104">
        <v>28.2</v>
      </c>
      <c r="G71" s="10">
        <f>F71*E71</f>
        <v>6942.8399999999992</v>
      </c>
      <c r="H71" s="10"/>
      <c r="I71" s="38"/>
      <c r="J71" s="37" t="s">
        <v>32</v>
      </c>
      <c r="K71" s="104">
        <v>232.76</v>
      </c>
      <c r="L71" s="10">
        <v>43.97</v>
      </c>
      <c r="M71" s="10">
        <f>+L71*K71</f>
        <v>10234.457199999999</v>
      </c>
      <c r="N71" s="10"/>
      <c r="O71" s="38"/>
      <c r="P71" s="73" t="s">
        <v>32</v>
      </c>
      <c r="Q71" s="10">
        <v>249.2</v>
      </c>
      <c r="R71" s="10">
        <v>42.05</v>
      </c>
      <c r="S71" s="10">
        <f t="shared" si="7"/>
        <v>10478.859999999999</v>
      </c>
      <c r="T71" s="10"/>
      <c r="U71" s="38"/>
    </row>
    <row r="72" spans="1:21" s="13" customFormat="1">
      <c r="B72" s="91" t="s">
        <v>138</v>
      </c>
      <c r="C72" s="154" t="s">
        <v>139</v>
      </c>
      <c r="D72" s="74" t="s">
        <v>140</v>
      </c>
      <c r="E72" s="104">
        <v>1.8</v>
      </c>
      <c r="F72" s="104">
        <v>70</v>
      </c>
      <c r="G72" s="10">
        <f>F72*E72</f>
        <v>126</v>
      </c>
      <c r="H72" s="11"/>
      <c r="I72" s="43"/>
      <c r="J72" s="42"/>
      <c r="K72" s="104"/>
      <c r="L72" s="11"/>
      <c r="M72" s="11"/>
      <c r="N72" s="11"/>
      <c r="O72" s="43"/>
      <c r="P72" s="74" t="s">
        <v>140</v>
      </c>
      <c r="Q72" s="11">
        <v>1.7999999999999998</v>
      </c>
      <c r="R72" s="11">
        <v>141.72999999999999</v>
      </c>
      <c r="S72" s="10">
        <f t="shared" si="7"/>
        <v>255.11399999999995</v>
      </c>
      <c r="T72" s="11"/>
      <c r="U72" s="43"/>
    </row>
    <row r="73" spans="1:21" s="13" customFormat="1">
      <c r="B73" s="117" t="s">
        <v>141</v>
      </c>
      <c r="C73" s="139" t="s">
        <v>142</v>
      </c>
      <c r="D73" s="103" t="s">
        <v>32</v>
      </c>
      <c r="E73" s="104"/>
      <c r="F73" s="104"/>
      <c r="G73" s="10"/>
      <c r="H73" s="11"/>
      <c r="I73" s="43"/>
      <c r="J73" s="103" t="s">
        <v>32</v>
      </c>
      <c r="K73" s="104">
        <v>6.24</v>
      </c>
      <c r="L73" s="104">
        <v>43.59</v>
      </c>
      <c r="M73" s="11">
        <f>+L73*K73</f>
        <v>272.00160000000005</v>
      </c>
      <c r="N73" s="11"/>
      <c r="O73" s="43"/>
      <c r="P73" s="74"/>
      <c r="Q73" s="104"/>
      <c r="R73" s="11"/>
      <c r="S73" s="10"/>
      <c r="T73" s="11"/>
      <c r="U73" s="43"/>
    </row>
    <row r="74" spans="1:21" s="13" customFormat="1">
      <c r="B74" s="117" t="s">
        <v>143</v>
      </c>
      <c r="C74" s="139" t="s">
        <v>144</v>
      </c>
      <c r="D74" s="103" t="s">
        <v>81</v>
      </c>
      <c r="E74" s="104"/>
      <c r="F74" s="104"/>
      <c r="G74" s="10"/>
      <c r="H74" s="11"/>
      <c r="I74" s="43"/>
      <c r="J74" s="103" t="s">
        <v>81</v>
      </c>
      <c r="K74" s="104">
        <v>1.07</v>
      </c>
      <c r="L74" s="104">
        <v>324.52</v>
      </c>
      <c r="M74" s="11">
        <f t="shared" ref="M74:M76" si="12">+L74*K74</f>
        <v>347.2364</v>
      </c>
      <c r="N74" s="11"/>
      <c r="O74" s="43"/>
      <c r="P74" s="74"/>
      <c r="Q74" s="104"/>
      <c r="R74" s="11"/>
      <c r="S74" s="10"/>
      <c r="T74" s="11"/>
      <c r="U74" s="43"/>
    </row>
    <row r="75" spans="1:21" s="13" customFormat="1">
      <c r="B75" s="117" t="s">
        <v>145</v>
      </c>
      <c r="C75" s="139" t="s">
        <v>146</v>
      </c>
      <c r="D75" s="103" t="s">
        <v>32</v>
      </c>
      <c r="E75" s="104"/>
      <c r="F75" s="104"/>
      <c r="G75" s="10"/>
      <c r="H75" s="11"/>
      <c r="I75" s="43"/>
      <c r="J75" s="103" t="s">
        <v>32</v>
      </c>
      <c r="K75" s="104">
        <v>12.59</v>
      </c>
      <c r="L75" s="104">
        <v>48.42</v>
      </c>
      <c r="M75" s="11">
        <f t="shared" si="12"/>
        <v>609.6078</v>
      </c>
      <c r="N75" s="11"/>
      <c r="O75" s="43"/>
      <c r="P75" s="74"/>
      <c r="Q75" s="104"/>
      <c r="R75" s="11"/>
      <c r="S75" s="10"/>
      <c r="T75" s="11"/>
      <c r="U75" s="43"/>
    </row>
    <row r="76" spans="1:21" s="13" customFormat="1">
      <c r="B76" s="117" t="s">
        <v>147</v>
      </c>
      <c r="C76" s="139" t="s">
        <v>148</v>
      </c>
      <c r="D76" s="103" t="s">
        <v>32</v>
      </c>
      <c r="E76" s="104"/>
      <c r="F76" s="104"/>
      <c r="G76" s="10"/>
      <c r="H76" s="11"/>
      <c r="I76" s="43"/>
      <c r="J76" s="103" t="s">
        <v>32</v>
      </c>
      <c r="K76" s="104">
        <v>16.21</v>
      </c>
      <c r="L76" s="104">
        <v>1.54</v>
      </c>
      <c r="M76" s="11">
        <f t="shared" si="12"/>
        <v>24.963400000000004</v>
      </c>
      <c r="N76" s="11"/>
      <c r="O76" s="43"/>
      <c r="P76" s="74"/>
      <c r="Q76" s="104"/>
      <c r="R76" s="11"/>
      <c r="S76" s="10"/>
      <c r="T76" s="11"/>
      <c r="U76" s="43"/>
    </row>
    <row r="77" spans="1:21" s="18" customFormat="1">
      <c r="A77" s="13"/>
      <c r="B77" s="67" t="s">
        <v>149</v>
      </c>
      <c r="C77" s="153" t="s">
        <v>150</v>
      </c>
      <c r="D77" s="75"/>
      <c r="E77" s="16"/>
      <c r="F77" s="16"/>
      <c r="G77" s="16"/>
      <c r="H77" s="16">
        <f>SUM(G79:G105)</f>
        <v>149228.68340000001</v>
      </c>
      <c r="I77" s="45"/>
      <c r="J77" s="44"/>
      <c r="K77" s="16"/>
      <c r="L77" s="16"/>
      <c r="M77" s="16"/>
      <c r="N77" s="16">
        <f>SUM(M79:M113)</f>
        <v>117837.12</v>
      </c>
      <c r="O77" s="45"/>
      <c r="P77" s="75"/>
      <c r="Q77" s="16"/>
      <c r="R77" s="16"/>
      <c r="S77" s="16"/>
      <c r="T77" s="16">
        <f>SUM(S79:S112)</f>
        <v>143750.93208000003</v>
      </c>
      <c r="U77" s="45"/>
    </row>
    <row r="78" spans="1:21" s="13" customFormat="1">
      <c r="B78" s="94" t="s">
        <v>151</v>
      </c>
      <c r="C78" s="157" t="s">
        <v>152</v>
      </c>
      <c r="D78" s="73"/>
      <c r="E78" s="11"/>
      <c r="F78" s="10"/>
      <c r="G78" s="10"/>
      <c r="H78" s="10"/>
      <c r="I78" s="38"/>
      <c r="J78" s="37"/>
      <c r="K78" s="11"/>
      <c r="L78" s="10"/>
      <c r="M78" s="10"/>
      <c r="N78" s="10"/>
      <c r="O78" s="38"/>
      <c r="P78" s="73"/>
      <c r="Q78" s="11"/>
      <c r="R78" s="10"/>
      <c r="S78" s="10"/>
      <c r="T78" s="10"/>
      <c r="U78" s="38"/>
    </row>
    <row r="79" spans="1:21" s="13" customFormat="1">
      <c r="B79" s="91" t="s">
        <v>153</v>
      </c>
      <c r="C79" s="155" t="s">
        <v>154</v>
      </c>
      <c r="D79" s="73" t="s">
        <v>81</v>
      </c>
      <c r="E79" s="104">
        <v>24.14</v>
      </c>
      <c r="F79" s="104">
        <v>331.79</v>
      </c>
      <c r="G79" s="10">
        <f>+F79*E79</f>
        <v>8009.4106000000011</v>
      </c>
      <c r="H79" s="10"/>
      <c r="I79" s="38"/>
      <c r="J79" s="37" t="s">
        <v>81</v>
      </c>
      <c r="K79" s="104">
        <v>22.85</v>
      </c>
      <c r="L79" s="10">
        <v>336.08</v>
      </c>
      <c r="M79" s="10">
        <f>L79*K79</f>
        <v>7679.4279999999999</v>
      </c>
      <c r="N79" s="10"/>
      <c r="O79" s="38"/>
      <c r="P79" s="73" t="s">
        <v>81</v>
      </c>
      <c r="Q79" s="10">
        <v>27.348000000000003</v>
      </c>
      <c r="R79" s="10">
        <v>324.33</v>
      </c>
      <c r="S79" s="10">
        <f t="shared" si="7"/>
        <v>8869.7768400000004</v>
      </c>
      <c r="T79" s="10"/>
      <c r="U79" s="38"/>
    </row>
    <row r="80" spans="1:21" s="13" customFormat="1">
      <c r="B80" s="91" t="s">
        <v>155</v>
      </c>
      <c r="C80" s="158" t="s">
        <v>156</v>
      </c>
      <c r="D80" s="73" t="s">
        <v>157</v>
      </c>
      <c r="E80" s="105">
        <v>1850.1</v>
      </c>
      <c r="F80" s="104">
        <v>4.62</v>
      </c>
      <c r="G80" s="10">
        <f>+F80*E80</f>
        <v>8547.4619999999995</v>
      </c>
      <c r="H80" s="10"/>
      <c r="I80" s="38"/>
      <c r="J80" s="37" t="s">
        <v>157</v>
      </c>
      <c r="K80" s="105">
        <v>1544.01</v>
      </c>
      <c r="L80" s="10">
        <v>5.34</v>
      </c>
      <c r="M80" s="10">
        <f>+L80*K80</f>
        <v>8245.0133999999998</v>
      </c>
      <c r="N80" s="10"/>
      <c r="O80" s="38"/>
      <c r="P80" s="73" t="s">
        <v>157</v>
      </c>
      <c r="Q80" s="10">
        <v>2003.4072000000001</v>
      </c>
      <c r="R80" s="11">
        <v>5.4499999999999993</v>
      </c>
      <c r="S80" s="10">
        <f t="shared" si="7"/>
        <v>10918.569239999999</v>
      </c>
      <c r="T80" s="10"/>
      <c r="U80" s="38"/>
    </row>
    <row r="81" spans="2:21" s="13" customFormat="1">
      <c r="B81" s="117" t="s">
        <v>138</v>
      </c>
      <c r="C81" s="139" t="s">
        <v>148</v>
      </c>
      <c r="D81" s="103" t="s">
        <v>32</v>
      </c>
      <c r="E81" s="104"/>
      <c r="F81" s="104"/>
      <c r="G81" s="10"/>
      <c r="H81" s="11"/>
      <c r="I81" s="43"/>
      <c r="J81" s="103" t="s">
        <v>32</v>
      </c>
      <c r="K81" s="104">
        <v>45.7</v>
      </c>
      <c r="L81" s="104">
        <v>1.54</v>
      </c>
      <c r="M81" s="10">
        <f>+L81*K81</f>
        <v>70.378</v>
      </c>
      <c r="N81" s="10"/>
      <c r="O81" s="38"/>
      <c r="P81" s="74"/>
      <c r="Q81" s="104"/>
      <c r="R81" s="10"/>
      <c r="S81" s="10"/>
      <c r="T81" s="10"/>
      <c r="U81" s="38"/>
    </row>
    <row r="82" spans="2:21" s="13" customFormat="1">
      <c r="B82" s="117"/>
      <c r="C82" s="158" t="s">
        <v>158</v>
      </c>
      <c r="D82" s="73" t="s">
        <v>32</v>
      </c>
      <c r="E82" s="104"/>
      <c r="F82" s="104"/>
      <c r="G82" s="10"/>
      <c r="H82" s="11"/>
      <c r="I82" s="43"/>
      <c r="J82" s="103"/>
      <c r="K82" s="104"/>
      <c r="L82" s="104"/>
      <c r="M82" s="10"/>
      <c r="N82" s="10"/>
      <c r="O82" s="38"/>
      <c r="P82" s="73" t="s">
        <v>32</v>
      </c>
      <c r="Q82" s="10">
        <v>127.74</v>
      </c>
      <c r="R82" s="10">
        <v>58.12</v>
      </c>
      <c r="S82" s="10">
        <f t="shared" si="7"/>
        <v>7424.2487999999994</v>
      </c>
      <c r="T82" s="10"/>
      <c r="U82" s="38"/>
    </row>
    <row r="83" spans="2:21" s="13" customFormat="1">
      <c r="B83" s="94" t="s">
        <v>159</v>
      </c>
      <c r="C83" s="157" t="s">
        <v>160</v>
      </c>
      <c r="D83" s="73"/>
      <c r="E83" s="11"/>
      <c r="F83" s="10"/>
      <c r="G83" s="10"/>
      <c r="H83" s="10"/>
      <c r="I83" s="38"/>
      <c r="J83" s="37"/>
      <c r="K83" s="11"/>
      <c r="L83" s="10"/>
      <c r="M83" s="10"/>
      <c r="N83" s="10"/>
      <c r="O83" s="38"/>
      <c r="P83" s="73"/>
      <c r="Q83" s="11"/>
      <c r="R83" s="10"/>
      <c r="S83" s="10"/>
      <c r="T83" s="10"/>
      <c r="U83" s="38"/>
    </row>
    <row r="84" spans="2:21" s="13" customFormat="1">
      <c r="B84" s="91" t="s">
        <v>161</v>
      </c>
      <c r="C84" s="158" t="s">
        <v>162</v>
      </c>
      <c r="D84" s="73" t="s">
        <v>32</v>
      </c>
      <c r="E84" s="104">
        <v>8.1</v>
      </c>
      <c r="F84" s="104">
        <v>53.64</v>
      </c>
      <c r="G84" s="10">
        <f>+F84*E84</f>
        <v>434.48399999999998</v>
      </c>
      <c r="H84" s="10"/>
      <c r="I84" s="38"/>
      <c r="J84" s="37" t="s">
        <v>32</v>
      </c>
      <c r="K84" s="104">
        <v>103</v>
      </c>
      <c r="L84" s="10">
        <v>48.82</v>
      </c>
      <c r="M84" s="10">
        <f>+L84*K84</f>
        <v>5028.46</v>
      </c>
      <c r="N84" s="10"/>
      <c r="O84" s="38"/>
      <c r="P84" s="73"/>
      <c r="Q84" s="104"/>
      <c r="R84" s="10"/>
      <c r="S84" s="10"/>
      <c r="T84" s="10"/>
      <c r="U84" s="38"/>
    </row>
    <row r="85" spans="2:21" s="13" customFormat="1" ht="30">
      <c r="B85" s="91" t="s">
        <v>163</v>
      </c>
      <c r="C85" s="158" t="s">
        <v>164</v>
      </c>
      <c r="D85" s="73" t="s">
        <v>81</v>
      </c>
      <c r="E85" s="104">
        <v>0.65</v>
      </c>
      <c r="F85" s="104">
        <v>331.79</v>
      </c>
      <c r="G85" s="10">
        <f t="shared" ref="G85:G87" si="13">+F85*E85</f>
        <v>215.66350000000003</v>
      </c>
      <c r="H85" s="10"/>
      <c r="I85" s="38"/>
      <c r="J85" s="37"/>
      <c r="K85" s="104"/>
      <c r="L85" s="10"/>
      <c r="M85" s="10"/>
      <c r="N85" s="10"/>
      <c r="O85" s="38"/>
      <c r="P85" s="73" t="s">
        <v>81</v>
      </c>
      <c r="Q85" s="10">
        <v>0.72</v>
      </c>
      <c r="R85" s="10">
        <v>324.33</v>
      </c>
      <c r="S85" s="10">
        <f t="shared" si="7"/>
        <v>233.51759999999999</v>
      </c>
      <c r="T85" s="10"/>
      <c r="U85" s="38"/>
    </row>
    <row r="86" spans="2:21" s="13" customFormat="1">
      <c r="B86" s="91" t="s">
        <v>165</v>
      </c>
      <c r="C86" s="158" t="s">
        <v>166</v>
      </c>
      <c r="D86" s="73" t="s">
        <v>32</v>
      </c>
      <c r="E86" s="104">
        <v>7.01</v>
      </c>
      <c r="F86" s="104">
        <v>53.64</v>
      </c>
      <c r="G86" s="10">
        <f t="shared" si="13"/>
        <v>376.01639999999998</v>
      </c>
      <c r="H86" s="10"/>
      <c r="I86" s="38"/>
      <c r="J86" s="37"/>
      <c r="K86" s="104"/>
      <c r="L86" s="10"/>
      <c r="M86" s="10"/>
      <c r="N86" s="10"/>
      <c r="O86" s="38"/>
      <c r="P86" s="73" t="s">
        <v>32</v>
      </c>
      <c r="Q86" s="10">
        <v>15.839999999999998</v>
      </c>
      <c r="R86" s="10">
        <v>58.11</v>
      </c>
      <c r="S86" s="10">
        <f t="shared" si="7"/>
        <v>920.46239999999989</v>
      </c>
      <c r="T86" s="10"/>
      <c r="U86" s="38"/>
    </row>
    <row r="87" spans="2:21" s="13" customFormat="1" ht="30">
      <c r="B87" s="91" t="s">
        <v>167</v>
      </c>
      <c r="C87" s="158" t="s">
        <v>168</v>
      </c>
      <c r="D87" s="73" t="s">
        <v>81</v>
      </c>
      <c r="E87" s="104">
        <v>0.65</v>
      </c>
      <c r="F87" s="104">
        <v>331.79</v>
      </c>
      <c r="G87" s="10">
        <f t="shared" si="13"/>
        <v>215.66350000000003</v>
      </c>
      <c r="H87" s="10"/>
      <c r="I87" s="38"/>
      <c r="J87" s="37"/>
      <c r="K87" s="104"/>
      <c r="L87" s="10"/>
      <c r="M87" s="10"/>
      <c r="N87" s="10"/>
      <c r="O87" s="38"/>
      <c r="P87" s="73" t="s">
        <v>81</v>
      </c>
      <c r="Q87" s="10">
        <v>0.52</v>
      </c>
      <c r="R87" s="10">
        <v>320.64999999999998</v>
      </c>
      <c r="S87" s="10">
        <f t="shared" si="7"/>
        <v>166.738</v>
      </c>
      <c r="T87" s="10"/>
      <c r="U87" s="38"/>
    </row>
    <row r="88" spans="2:21" s="13" customFormat="1">
      <c r="B88" s="94" t="s">
        <v>169</v>
      </c>
      <c r="C88" s="157" t="s">
        <v>170</v>
      </c>
      <c r="D88" s="73"/>
      <c r="E88" s="11"/>
      <c r="F88" s="10"/>
      <c r="G88" s="10"/>
      <c r="H88" s="10"/>
      <c r="I88" s="38"/>
      <c r="J88" s="37"/>
      <c r="K88" s="11"/>
      <c r="L88" s="10"/>
      <c r="M88" s="10"/>
      <c r="N88" s="10"/>
      <c r="O88" s="38"/>
      <c r="P88" s="73"/>
      <c r="Q88" s="11"/>
      <c r="R88" s="10"/>
      <c r="S88" s="10"/>
      <c r="T88" s="10"/>
      <c r="U88" s="38"/>
    </row>
    <row r="89" spans="2:21" s="13" customFormat="1">
      <c r="B89" s="91" t="s">
        <v>171</v>
      </c>
      <c r="C89" s="155" t="s">
        <v>172</v>
      </c>
      <c r="D89" s="73" t="s">
        <v>32</v>
      </c>
      <c r="E89" s="104">
        <v>242.3</v>
      </c>
      <c r="F89" s="104">
        <v>57.46</v>
      </c>
      <c r="G89" s="10">
        <f>+F89*E89</f>
        <v>13922.558000000001</v>
      </c>
      <c r="H89" s="10"/>
      <c r="I89" s="38"/>
      <c r="J89" s="103" t="s">
        <v>32</v>
      </c>
      <c r="K89" s="104">
        <v>226.97</v>
      </c>
      <c r="L89" s="112">
        <v>50.59</v>
      </c>
      <c r="M89" s="112">
        <f>+L89*K89</f>
        <v>11482.4123</v>
      </c>
      <c r="N89" s="10"/>
      <c r="O89" s="38"/>
      <c r="P89" s="73" t="s">
        <v>32</v>
      </c>
      <c r="Q89" s="10">
        <v>355.89</v>
      </c>
      <c r="R89" s="10">
        <v>54.39</v>
      </c>
      <c r="S89" s="10">
        <f t="shared" si="7"/>
        <v>19356.857100000001</v>
      </c>
      <c r="T89" s="10"/>
      <c r="U89" s="38"/>
    </row>
    <row r="90" spans="2:21" s="13" customFormat="1">
      <c r="B90" s="91" t="s">
        <v>173</v>
      </c>
      <c r="C90" s="155" t="s">
        <v>174</v>
      </c>
      <c r="D90" s="73" t="s">
        <v>81</v>
      </c>
      <c r="E90" s="104">
        <v>26.5</v>
      </c>
      <c r="F90" s="104">
        <v>453.35</v>
      </c>
      <c r="G90" s="10">
        <f t="shared" ref="G90:G105" si="14">+F90*E90</f>
        <v>12013.775000000001</v>
      </c>
      <c r="H90" s="10"/>
      <c r="I90" s="38"/>
      <c r="J90" s="103" t="s">
        <v>81</v>
      </c>
      <c r="K90" s="104">
        <v>22.64</v>
      </c>
      <c r="L90" s="112">
        <v>328.54</v>
      </c>
      <c r="M90" s="112">
        <f t="shared" ref="M90:M92" si="15">+L90*K90</f>
        <v>7438.1456000000007</v>
      </c>
      <c r="N90" s="10"/>
      <c r="O90" s="38"/>
      <c r="P90" s="73" t="s">
        <v>81</v>
      </c>
      <c r="Q90" s="10">
        <v>33.055000000000007</v>
      </c>
      <c r="R90" s="10">
        <v>348.04</v>
      </c>
      <c r="S90" s="10">
        <f t="shared" si="7"/>
        <v>11504.462200000004</v>
      </c>
      <c r="T90" s="10"/>
      <c r="U90" s="38"/>
    </row>
    <row r="91" spans="2:21" s="13" customFormat="1">
      <c r="B91" s="91" t="s">
        <v>175</v>
      </c>
      <c r="C91" s="158" t="s">
        <v>176</v>
      </c>
      <c r="D91" s="73" t="s">
        <v>157</v>
      </c>
      <c r="E91" s="105">
        <v>2495</v>
      </c>
      <c r="F91" s="104">
        <v>4.62</v>
      </c>
      <c r="G91" s="10">
        <f t="shared" si="14"/>
        <v>11526.9</v>
      </c>
      <c r="H91" s="10"/>
      <c r="I91" s="38"/>
      <c r="J91" s="103" t="s">
        <v>157</v>
      </c>
      <c r="K91" s="105">
        <v>2123.0500000000002</v>
      </c>
      <c r="L91" s="112">
        <v>5.34</v>
      </c>
      <c r="M91" s="112">
        <f t="shared" si="15"/>
        <v>11337.087000000001</v>
      </c>
      <c r="N91" s="10"/>
      <c r="O91" s="38"/>
      <c r="P91" s="73" t="s">
        <v>157</v>
      </c>
      <c r="Q91" s="10">
        <v>2396.878400000001</v>
      </c>
      <c r="R91" s="11">
        <v>5.4499999999999993</v>
      </c>
      <c r="S91" s="10">
        <f t="shared" si="7"/>
        <v>13062.987280000003</v>
      </c>
      <c r="T91" s="10"/>
      <c r="U91" s="38"/>
    </row>
    <row r="92" spans="2:21" s="13" customFormat="1">
      <c r="B92" s="91" t="s">
        <v>175</v>
      </c>
      <c r="C92" s="158" t="s">
        <v>148</v>
      </c>
      <c r="D92" s="103" t="s">
        <v>32</v>
      </c>
      <c r="E92" s="105"/>
      <c r="F92" s="104"/>
      <c r="G92" s="10"/>
      <c r="H92" s="10"/>
      <c r="I92" s="38"/>
      <c r="J92" s="103" t="s">
        <v>32</v>
      </c>
      <c r="K92" s="104">
        <v>226.97</v>
      </c>
      <c r="L92" s="112">
        <v>1.54</v>
      </c>
      <c r="M92" s="112">
        <f t="shared" si="15"/>
        <v>349.53379999999999</v>
      </c>
      <c r="N92" s="10"/>
      <c r="O92" s="38"/>
      <c r="P92" s="73"/>
      <c r="Q92" s="105"/>
      <c r="R92" s="10"/>
      <c r="S92" s="10"/>
      <c r="T92" s="10"/>
      <c r="U92" s="38"/>
    </row>
    <row r="93" spans="2:21" s="13" customFormat="1">
      <c r="B93" s="94" t="s">
        <v>177</v>
      </c>
      <c r="C93" s="157" t="s">
        <v>178</v>
      </c>
      <c r="D93" s="73"/>
      <c r="E93" s="11"/>
      <c r="F93" s="10"/>
      <c r="G93" s="10"/>
      <c r="H93" s="10"/>
      <c r="I93" s="38"/>
      <c r="J93" s="37"/>
      <c r="K93" s="11"/>
      <c r="L93" s="10"/>
      <c r="M93" s="112"/>
      <c r="N93" s="10"/>
      <c r="O93" s="38"/>
      <c r="P93" s="73"/>
      <c r="Q93" s="11"/>
      <c r="R93" s="10"/>
      <c r="S93" s="10"/>
      <c r="T93" s="10"/>
      <c r="U93" s="38"/>
    </row>
    <row r="94" spans="2:21" s="13" customFormat="1">
      <c r="B94" s="91" t="s">
        <v>179</v>
      </c>
      <c r="C94" s="155" t="s">
        <v>180</v>
      </c>
      <c r="D94" s="103" t="s">
        <v>32</v>
      </c>
      <c r="E94" s="104">
        <v>195.37</v>
      </c>
      <c r="F94" s="104">
        <v>79.2</v>
      </c>
      <c r="G94" s="10">
        <f t="shared" si="14"/>
        <v>15473.304</v>
      </c>
      <c r="H94" s="10"/>
      <c r="I94" s="38"/>
      <c r="J94" s="103" t="s">
        <v>32</v>
      </c>
      <c r="K94" s="104">
        <v>132.97999999999999</v>
      </c>
      <c r="L94" s="112">
        <v>55.86</v>
      </c>
      <c r="M94" s="112">
        <f>+L94*K94</f>
        <v>7428.2627999999995</v>
      </c>
      <c r="N94" s="10"/>
      <c r="O94" s="38"/>
      <c r="P94" s="73" t="s">
        <v>32</v>
      </c>
      <c r="Q94" s="10">
        <v>195.08749999999998</v>
      </c>
      <c r="R94" s="10">
        <v>60.64</v>
      </c>
      <c r="S94" s="10">
        <f t="shared" si="7"/>
        <v>11830.105999999998</v>
      </c>
      <c r="T94" s="10"/>
      <c r="U94" s="38"/>
    </row>
    <row r="95" spans="2:21" s="13" customFormat="1">
      <c r="B95" s="91" t="s">
        <v>181</v>
      </c>
      <c r="C95" s="155" t="s">
        <v>182</v>
      </c>
      <c r="D95" s="103" t="s">
        <v>81</v>
      </c>
      <c r="E95" s="104">
        <v>17.260000000000002</v>
      </c>
      <c r="F95" s="104">
        <v>391</v>
      </c>
      <c r="G95" s="10">
        <f t="shared" si="14"/>
        <v>6748.6600000000008</v>
      </c>
      <c r="H95" s="10"/>
      <c r="I95" s="38"/>
      <c r="J95" s="103" t="s">
        <v>81</v>
      </c>
      <c r="K95" s="104">
        <v>12.69</v>
      </c>
      <c r="L95" s="112">
        <v>321.19</v>
      </c>
      <c r="M95" s="112">
        <f t="shared" ref="M95:M97" si="16">+L95*K95</f>
        <v>4075.9010999999996</v>
      </c>
      <c r="N95" s="10"/>
      <c r="O95" s="38"/>
      <c r="P95" s="73" t="s">
        <v>81</v>
      </c>
      <c r="Q95" s="10">
        <v>19.690249999999999</v>
      </c>
      <c r="R95" s="10">
        <v>341.4</v>
      </c>
      <c r="S95" s="10">
        <f t="shared" si="7"/>
        <v>6722.2513499999995</v>
      </c>
      <c r="T95" s="10"/>
      <c r="U95" s="38"/>
    </row>
    <row r="96" spans="2:21" s="13" customFormat="1">
      <c r="B96" s="91" t="s">
        <v>183</v>
      </c>
      <c r="C96" s="155" t="s">
        <v>184</v>
      </c>
      <c r="D96" s="103" t="s">
        <v>157</v>
      </c>
      <c r="E96" s="105">
        <v>2183.4699999999998</v>
      </c>
      <c r="F96" s="104">
        <v>4.62</v>
      </c>
      <c r="G96" s="10">
        <f t="shared" si="14"/>
        <v>10087.6314</v>
      </c>
      <c r="H96" s="10"/>
      <c r="I96" s="38"/>
      <c r="J96" s="103" t="s">
        <v>157</v>
      </c>
      <c r="K96" s="105">
        <v>1512.43</v>
      </c>
      <c r="L96" s="112">
        <v>5.34</v>
      </c>
      <c r="M96" s="112">
        <f t="shared" si="16"/>
        <v>8076.3761999999997</v>
      </c>
      <c r="N96" s="10"/>
      <c r="O96" s="38"/>
      <c r="P96" s="73" t="s">
        <v>157</v>
      </c>
      <c r="Q96" s="10">
        <v>2368.4359999999997</v>
      </c>
      <c r="R96" s="11">
        <v>5.45</v>
      </c>
      <c r="S96" s="10">
        <f t="shared" si="7"/>
        <v>12907.976199999999</v>
      </c>
      <c r="T96" s="10"/>
      <c r="U96" s="38"/>
    </row>
    <row r="97" spans="2:21" s="13" customFormat="1">
      <c r="B97" s="91" t="s">
        <v>185</v>
      </c>
      <c r="C97" s="158" t="s">
        <v>148</v>
      </c>
      <c r="D97" s="103" t="s">
        <v>32</v>
      </c>
      <c r="E97" s="105"/>
      <c r="F97" s="104"/>
      <c r="G97" s="10"/>
      <c r="H97" s="10"/>
      <c r="I97" s="38"/>
      <c r="J97" s="103" t="s">
        <v>32</v>
      </c>
      <c r="K97" s="104">
        <v>132.97999999999999</v>
      </c>
      <c r="L97" s="112">
        <v>1.54</v>
      </c>
      <c r="M97" s="112">
        <f t="shared" si="16"/>
        <v>204.78919999999999</v>
      </c>
      <c r="N97" s="10"/>
      <c r="O97" s="38"/>
      <c r="P97" s="103"/>
      <c r="Q97" s="105"/>
      <c r="R97" s="10"/>
      <c r="S97" s="10"/>
      <c r="T97" s="10"/>
      <c r="U97" s="38"/>
    </row>
    <row r="98" spans="2:21" s="13" customFormat="1">
      <c r="B98" s="94" t="s">
        <v>186</v>
      </c>
      <c r="C98" s="157" t="s">
        <v>187</v>
      </c>
      <c r="D98" s="113"/>
      <c r="E98" s="107"/>
      <c r="F98" s="107"/>
      <c r="G98" s="10"/>
      <c r="H98" s="10"/>
      <c r="I98" s="38"/>
      <c r="J98" s="37"/>
      <c r="K98" s="107"/>
      <c r="L98" s="10"/>
      <c r="M98" s="10"/>
      <c r="N98" s="10"/>
      <c r="O98" s="38"/>
      <c r="P98" s="113"/>
      <c r="Q98" s="107"/>
      <c r="R98" s="10"/>
      <c r="S98" s="10"/>
      <c r="T98" s="10"/>
      <c r="U98" s="38"/>
    </row>
    <row r="99" spans="2:21" s="13" customFormat="1">
      <c r="B99" s="91" t="s">
        <v>188</v>
      </c>
      <c r="C99" s="155" t="s">
        <v>189</v>
      </c>
      <c r="D99" s="103" t="s">
        <v>32</v>
      </c>
      <c r="E99" s="104">
        <v>214</v>
      </c>
      <c r="F99" s="104">
        <v>65</v>
      </c>
      <c r="G99" s="10">
        <f t="shared" si="14"/>
        <v>13910</v>
      </c>
      <c r="H99" s="10"/>
      <c r="I99" s="38"/>
      <c r="J99" s="103" t="s">
        <v>32</v>
      </c>
      <c r="K99" s="104">
        <v>130.16</v>
      </c>
      <c r="L99" s="112">
        <v>46.35</v>
      </c>
      <c r="M99" s="112">
        <f>+L99*K99</f>
        <v>6032.9160000000002</v>
      </c>
      <c r="N99" s="10"/>
      <c r="O99" s="38"/>
      <c r="P99" s="73" t="s">
        <v>32</v>
      </c>
      <c r="Q99" s="10">
        <v>230.54</v>
      </c>
      <c r="R99" s="10">
        <v>61.41</v>
      </c>
      <c r="S99" s="10">
        <f t="shared" si="7"/>
        <v>14157.461399999998</v>
      </c>
      <c r="T99" s="10"/>
      <c r="U99" s="38"/>
    </row>
    <row r="100" spans="2:21" s="13" customFormat="1">
      <c r="B100" s="91" t="s">
        <v>190</v>
      </c>
      <c r="C100" s="155" t="s">
        <v>191</v>
      </c>
      <c r="D100" s="103" t="s">
        <v>81</v>
      </c>
      <c r="E100" s="104">
        <v>57</v>
      </c>
      <c r="F100" s="104">
        <v>391</v>
      </c>
      <c r="G100" s="10">
        <f t="shared" si="14"/>
        <v>22287</v>
      </c>
      <c r="H100" s="10"/>
      <c r="I100" s="38"/>
      <c r="J100" s="103" t="s">
        <v>81</v>
      </c>
      <c r="K100" s="104">
        <v>35.130000000000003</v>
      </c>
      <c r="L100" s="112">
        <v>321.19</v>
      </c>
      <c r="M100" s="112">
        <f t="shared" ref="M100:M103" si="17">+L100*K100</f>
        <v>11283.404700000001</v>
      </c>
      <c r="N100" s="10"/>
      <c r="O100" s="38"/>
      <c r="P100" s="73" t="s">
        <v>81</v>
      </c>
      <c r="Q100" s="10">
        <v>34.581000000000003</v>
      </c>
      <c r="R100" s="10">
        <v>332.51</v>
      </c>
      <c r="S100" s="10">
        <f t="shared" si="7"/>
        <v>11498.528310000002</v>
      </c>
      <c r="T100" s="10"/>
      <c r="U100" s="38"/>
    </row>
    <row r="101" spans="2:21" s="13" customFormat="1">
      <c r="B101" s="91" t="s">
        <v>192</v>
      </c>
      <c r="C101" s="155" t="s">
        <v>193</v>
      </c>
      <c r="D101" s="103" t="s">
        <v>157</v>
      </c>
      <c r="E101" s="105">
        <v>4450.25</v>
      </c>
      <c r="F101" s="104">
        <v>4.62</v>
      </c>
      <c r="G101" s="10">
        <f t="shared" si="14"/>
        <v>20560.154999999999</v>
      </c>
      <c r="H101" s="10"/>
      <c r="I101" s="38"/>
      <c r="J101" s="103" t="s">
        <v>157</v>
      </c>
      <c r="K101" s="105">
        <v>2011.09</v>
      </c>
      <c r="L101" s="112">
        <v>5.34</v>
      </c>
      <c r="M101" s="112">
        <f t="shared" si="17"/>
        <v>10739.220599999999</v>
      </c>
      <c r="N101" s="10"/>
      <c r="O101" s="38"/>
      <c r="P101" s="73" t="s">
        <v>157</v>
      </c>
      <c r="Q101" s="10">
        <v>2013.7008000000001</v>
      </c>
      <c r="R101" s="11">
        <v>5.4499999999999993</v>
      </c>
      <c r="S101" s="10">
        <f t="shared" si="7"/>
        <v>10974.66936</v>
      </c>
      <c r="T101" s="10"/>
      <c r="U101" s="38"/>
    </row>
    <row r="102" spans="2:21" s="13" customFormat="1">
      <c r="B102" s="117" t="s">
        <v>194</v>
      </c>
      <c r="C102" s="139" t="s">
        <v>195</v>
      </c>
      <c r="D102" s="103" t="s">
        <v>32</v>
      </c>
      <c r="E102" s="105"/>
      <c r="F102" s="104"/>
      <c r="G102" s="10"/>
      <c r="H102" s="10"/>
      <c r="I102" s="38"/>
      <c r="J102" s="103" t="s">
        <v>32</v>
      </c>
      <c r="K102" s="104">
        <v>115.37</v>
      </c>
      <c r="L102" s="112">
        <v>60.06</v>
      </c>
      <c r="M102" s="112">
        <f t="shared" si="17"/>
        <v>6929.1222000000007</v>
      </c>
      <c r="N102" s="10"/>
      <c r="O102" s="38"/>
      <c r="P102" s="103"/>
      <c r="Q102" s="105"/>
      <c r="R102" s="10"/>
      <c r="S102" s="10"/>
      <c r="T102" s="10"/>
      <c r="U102" s="38"/>
    </row>
    <row r="103" spans="2:21" s="13" customFormat="1">
      <c r="B103" s="117" t="s">
        <v>196</v>
      </c>
      <c r="C103" s="139" t="s">
        <v>148</v>
      </c>
      <c r="D103" s="103" t="s">
        <v>32</v>
      </c>
      <c r="E103" s="105"/>
      <c r="F103" s="104"/>
      <c r="G103" s="10"/>
      <c r="H103" s="10"/>
      <c r="I103" s="38"/>
      <c r="J103" s="103" t="s">
        <v>32</v>
      </c>
      <c r="K103" s="104">
        <v>253.09</v>
      </c>
      <c r="L103" s="112">
        <v>1.54</v>
      </c>
      <c r="M103" s="112">
        <f t="shared" si="17"/>
        <v>389.7586</v>
      </c>
      <c r="N103" s="10"/>
      <c r="O103" s="38"/>
      <c r="P103" s="103"/>
      <c r="Q103" s="105"/>
      <c r="R103" s="10"/>
      <c r="S103" s="10"/>
      <c r="T103" s="10"/>
      <c r="U103" s="38"/>
    </row>
    <row r="104" spans="2:21" s="13" customFormat="1">
      <c r="B104" s="94" t="s">
        <v>197</v>
      </c>
      <c r="C104" s="157" t="s">
        <v>198</v>
      </c>
      <c r="D104" s="113"/>
      <c r="E104" s="107"/>
      <c r="F104" s="107"/>
      <c r="G104" s="10"/>
      <c r="H104" s="10"/>
      <c r="I104" s="38"/>
      <c r="J104" s="37"/>
      <c r="K104" s="107"/>
      <c r="L104" s="10"/>
      <c r="M104" s="10"/>
      <c r="N104" s="10"/>
      <c r="O104" s="38"/>
      <c r="P104" s="113"/>
      <c r="Q104" s="107"/>
      <c r="R104" s="10"/>
      <c r="S104" s="10"/>
      <c r="T104" s="10"/>
      <c r="U104" s="38"/>
    </row>
    <row r="105" spans="2:21" s="13" customFormat="1">
      <c r="B105" s="91" t="s">
        <v>199</v>
      </c>
      <c r="C105" s="155" t="s">
        <v>200</v>
      </c>
      <c r="D105" s="103" t="s">
        <v>125</v>
      </c>
      <c r="E105" s="104">
        <v>1</v>
      </c>
      <c r="F105" s="105">
        <v>4900</v>
      </c>
      <c r="G105" s="10">
        <f t="shared" si="14"/>
        <v>4900</v>
      </c>
      <c r="H105" s="10"/>
      <c r="I105" s="38"/>
      <c r="J105" s="37" t="s">
        <v>157</v>
      </c>
      <c r="K105" s="104">
        <v>225.41</v>
      </c>
      <c r="L105" s="10">
        <v>13.44</v>
      </c>
      <c r="M105" s="10">
        <f>+L105*K105</f>
        <v>3029.5103999999997</v>
      </c>
      <c r="N105" s="10"/>
      <c r="O105" s="38"/>
      <c r="P105" s="73" t="s">
        <v>157</v>
      </c>
      <c r="Q105" s="10">
        <v>266.86</v>
      </c>
      <c r="R105" s="10">
        <v>12</v>
      </c>
      <c r="S105" s="10">
        <f t="shared" ref="S105:S158" si="18">R105*Q105</f>
        <v>3202.32</v>
      </c>
      <c r="T105" s="10"/>
      <c r="U105" s="38"/>
    </row>
    <row r="106" spans="2:21" s="13" customFormat="1">
      <c r="B106" s="146">
        <v>39144</v>
      </c>
      <c r="C106" s="159" t="s">
        <v>201</v>
      </c>
      <c r="D106" s="103"/>
      <c r="E106" s="104"/>
      <c r="F106" s="105"/>
      <c r="G106" s="10"/>
      <c r="H106" s="10"/>
      <c r="I106" s="38"/>
      <c r="J106" s="37"/>
      <c r="K106" s="104"/>
      <c r="L106" s="10"/>
      <c r="M106" s="10"/>
      <c r="N106" s="10"/>
      <c r="O106" s="38"/>
      <c r="P106" s="103"/>
      <c r="Q106" s="104"/>
      <c r="R106" s="10"/>
      <c r="S106" s="10"/>
      <c r="T106" s="10"/>
      <c r="U106" s="38"/>
    </row>
    <row r="107" spans="2:21" s="13" customFormat="1">
      <c r="B107" s="117" t="s">
        <v>202</v>
      </c>
      <c r="C107" s="139" t="s">
        <v>203</v>
      </c>
      <c r="D107" s="103" t="s">
        <v>81</v>
      </c>
      <c r="E107" s="104"/>
      <c r="F107" s="105"/>
      <c r="G107" s="10"/>
      <c r="H107" s="10"/>
      <c r="I107" s="38"/>
      <c r="J107" s="103" t="s">
        <v>81</v>
      </c>
      <c r="K107" s="104">
        <v>12.27</v>
      </c>
      <c r="L107" s="112">
        <v>55.22</v>
      </c>
      <c r="M107" s="112">
        <f>+L107*K107</f>
        <v>677.54939999999999</v>
      </c>
      <c r="N107" s="376" t="s">
        <v>204</v>
      </c>
      <c r="O107" s="377"/>
      <c r="P107" s="103"/>
      <c r="Q107" s="104"/>
      <c r="R107" s="10"/>
      <c r="S107" s="10"/>
      <c r="T107" s="10"/>
      <c r="U107" s="38"/>
    </row>
    <row r="108" spans="2:21" s="13" customFormat="1">
      <c r="B108" s="117" t="s">
        <v>205</v>
      </c>
      <c r="C108" s="139" t="s">
        <v>206</v>
      </c>
      <c r="D108" s="103" t="s">
        <v>32</v>
      </c>
      <c r="E108" s="104"/>
      <c r="F108" s="105"/>
      <c r="G108" s="10"/>
      <c r="H108" s="10"/>
      <c r="I108" s="38"/>
      <c r="J108" s="103" t="s">
        <v>32</v>
      </c>
      <c r="K108" s="104">
        <v>81.8</v>
      </c>
      <c r="L108" s="112">
        <v>5.5</v>
      </c>
      <c r="M108" s="112">
        <f t="shared" ref="M108:M113" si="19">+L108*K108</f>
        <v>449.9</v>
      </c>
      <c r="N108" s="378"/>
      <c r="O108" s="379"/>
      <c r="P108" s="103"/>
      <c r="Q108" s="104"/>
      <c r="R108" s="10"/>
      <c r="S108" s="10"/>
      <c r="T108" s="10"/>
      <c r="U108" s="38"/>
    </row>
    <row r="109" spans="2:21" s="13" customFormat="1">
      <c r="B109" s="117" t="s">
        <v>207</v>
      </c>
      <c r="C109" s="139" t="s">
        <v>124</v>
      </c>
      <c r="D109" s="103" t="s">
        <v>81</v>
      </c>
      <c r="E109" s="104"/>
      <c r="F109" s="105"/>
      <c r="G109" s="10"/>
      <c r="H109" s="10"/>
      <c r="I109" s="38"/>
      <c r="J109" s="103" t="s">
        <v>81</v>
      </c>
      <c r="K109" s="104">
        <v>15.34</v>
      </c>
      <c r="L109" s="112">
        <v>30.91</v>
      </c>
      <c r="M109" s="112">
        <f t="shared" si="19"/>
        <v>474.15940000000001</v>
      </c>
      <c r="N109" s="378"/>
      <c r="O109" s="379"/>
      <c r="P109" s="103"/>
      <c r="Q109" s="104"/>
      <c r="R109" s="10"/>
      <c r="S109" s="10"/>
      <c r="T109" s="10"/>
      <c r="U109" s="38"/>
    </row>
    <row r="110" spans="2:21" s="13" customFormat="1">
      <c r="B110" s="117" t="s">
        <v>208</v>
      </c>
      <c r="C110" s="139" t="s">
        <v>104</v>
      </c>
      <c r="D110" s="103" t="s">
        <v>81</v>
      </c>
      <c r="E110" s="104"/>
      <c r="F110" s="105"/>
      <c r="G110" s="10"/>
      <c r="H110" s="10"/>
      <c r="I110" s="38"/>
      <c r="J110" s="103" t="s">
        <v>81</v>
      </c>
      <c r="K110" s="104">
        <v>15.34</v>
      </c>
      <c r="L110" s="112">
        <v>34.18</v>
      </c>
      <c r="M110" s="112">
        <f t="shared" si="19"/>
        <v>524.32119999999998</v>
      </c>
      <c r="N110" s="378"/>
      <c r="O110" s="379"/>
      <c r="P110" s="103"/>
      <c r="Q110" s="104"/>
      <c r="R110" s="10"/>
      <c r="S110" s="10"/>
      <c r="T110" s="10"/>
      <c r="U110" s="38"/>
    </row>
    <row r="111" spans="2:21" s="13" customFormat="1">
      <c r="B111" s="117" t="s">
        <v>209</v>
      </c>
      <c r="C111" s="139" t="s">
        <v>210</v>
      </c>
      <c r="D111" s="103" t="s">
        <v>32</v>
      </c>
      <c r="E111" s="104"/>
      <c r="F111" s="105"/>
      <c r="G111" s="10"/>
      <c r="H111" s="10"/>
      <c r="I111" s="38"/>
      <c r="J111" s="103" t="s">
        <v>32</v>
      </c>
      <c r="K111" s="104">
        <v>81.8</v>
      </c>
      <c r="L111" s="112">
        <v>43.97</v>
      </c>
      <c r="M111" s="112">
        <f t="shared" si="19"/>
        <v>3596.7459999999996</v>
      </c>
      <c r="N111" s="378"/>
      <c r="O111" s="379"/>
      <c r="P111" s="103"/>
      <c r="Q111" s="104"/>
      <c r="R111" s="10"/>
      <c r="S111" s="10"/>
      <c r="T111" s="10"/>
      <c r="U111" s="38"/>
    </row>
    <row r="112" spans="2:21" s="13" customFormat="1">
      <c r="B112" s="117" t="s">
        <v>211</v>
      </c>
      <c r="C112" s="139" t="s">
        <v>212</v>
      </c>
      <c r="D112" s="103" t="s">
        <v>32</v>
      </c>
      <c r="E112" s="104"/>
      <c r="F112" s="105"/>
      <c r="G112" s="10"/>
      <c r="H112" s="10"/>
      <c r="I112" s="38"/>
      <c r="J112" s="103" t="s">
        <v>32</v>
      </c>
      <c r="K112" s="104">
        <v>4.7699999999999996</v>
      </c>
      <c r="L112" s="112">
        <v>43.59</v>
      </c>
      <c r="M112" s="112">
        <f t="shared" si="19"/>
        <v>207.92429999999999</v>
      </c>
      <c r="N112" s="378"/>
      <c r="O112" s="379"/>
      <c r="P112" s="103"/>
      <c r="Q112" s="104"/>
      <c r="R112" s="10"/>
      <c r="S112" s="10"/>
      <c r="T112" s="10"/>
      <c r="U112" s="38"/>
    </row>
    <row r="113" spans="2:21" s="13" customFormat="1">
      <c r="B113" s="117" t="s">
        <v>213</v>
      </c>
      <c r="C113" s="139" t="s">
        <v>214</v>
      </c>
      <c r="D113" s="103" t="s">
        <v>157</v>
      </c>
      <c r="E113" s="104"/>
      <c r="F113" s="105"/>
      <c r="G113" s="10"/>
      <c r="H113" s="10"/>
      <c r="J113" s="103" t="s">
        <v>157</v>
      </c>
      <c r="K113" s="104">
        <v>396.73</v>
      </c>
      <c r="L113" s="112">
        <v>5.26</v>
      </c>
      <c r="M113" s="112">
        <f t="shared" si="19"/>
        <v>2086.7998000000002</v>
      </c>
      <c r="N113" s="380"/>
      <c r="O113" s="381"/>
      <c r="P113" s="103"/>
      <c r="Q113" s="104"/>
      <c r="R113" s="10"/>
      <c r="S113" s="10"/>
      <c r="T113" s="10"/>
      <c r="U113" s="38"/>
    </row>
    <row r="114" spans="2:21" s="13" customFormat="1">
      <c r="B114" s="93" t="s">
        <v>215</v>
      </c>
      <c r="C114" s="138" t="s">
        <v>216</v>
      </c>
      <c r="D114" s="48"/>
      <c r="E114" s="17"/>
      <c r="F114" s="19"/>
      <c r="G114" s="17"/>
      <c r="H114" s="19"/>
      <c r="I114" s="211">
        <f>+H115+H118+H128+H146+H152+H157+H179+H199+H204+H213+H218</f>
        <v>257212.973</v>
      </c>
      <c r="J114" s="102"/>
      <c r="K114" s="213"/>
      <c r="L114" s="19"/>
      <c r="M114" s="19"/>
      <c r="N114" s="19"/>
      <c r="O114" s="49">
        <f>+N115+N118+N128+N146+N152+N157+N179+N199+N204+N213+N218</f>
        <v>279517.9535</v>
      </c>
      <c r="P114" s="48"/>
      <c r="Q114" s="213"/>
      <c r="R114" s="19"/>
      <c r="S114" s="213"/>
      <c r="T114" s="19"/>
      <c r="U114" s="49">
        <f>+T115+T118+T128+T146+T152+T157+T179+T199+T204+T213+T218+T240</f>
        <v>289224.41535799997</v>
      </c>
    </row>
    <row r="115" spans="2:21" s="13" customFormat="1">
      <c r="B115" s="67" t="s">
        <v>217</v>
      </c>
      <c r="C115" s="153" t="s">
        <v>218</v>
      </c>
      <c r="D115" s="40"/>
      <c r="E115" s="16"/>
      <c r="F115" s="14"/>
      <c r="G115" s="16"/>
      <c r="H115" s="15">
        <f>+G116</f>
        <v>61773.93</v>
      </c>
      <c r="I115" s="50"/>
      <c r="J115" s="40"/>
      <c r="K115" s="16"/>
      <c r="L115" s="14"/>
      <c r="M115" s="14"/>
      <c r="N115" s="15">
        <f>SUM(M116:M117)</f>
        <v>9006.6100999999999</v>
      </c>
      <c r="O115" s="50"/>
      <c r="P115" s="40"/>
      <c r="Q115" s="16"/>
      <c r="R115" s="14"/>
      <c r="S115" s="16"/>
      <c r="T115" s="15">
        <f>SUM(S116)</f>
        <v>7797.8076000000001</v>
      </c>
      <c r="U115" s="50"/>
    </row>
    <row r="116" spans="2:21" s="13" customFormat="1" ht="30">
      <c r="B116" s="91" t="s">
        <v>219</v>
      </c>
      <c r="C116" s="156" t="s">
        <v>220</v>
      </c>
      <c r="D116" s="74" t="s">
        <v>32</v>
      </c>
      <c r="E116" s="236">
        <v>198.63</v>
      </c>
      <c r="F116" s="104">
        <v>311</v>
      </c>
      <c r="G116" s="10">
        <f>+F116*E116</f>
        <v>61773.93</v>
      </c>
      <c r="H116" s="238" t="s">
        <v>221</v>
      </c>
      <c r="I116" s="43"/>
      <c r="J116" s="103" t="s">
        <v>32</v>
      </c>
      <c r="K116" s="104">
        <v>23.41</v>
      </c>
      <c r="L116" s="112">
        <v>155.06</v>
      </c>
      <c r="M116" s="112">
        <f>+K116*L116</f>
        <v>3629.9546</v>
      </c>
      <c r="N116" s="11"/>
      <c r="O116" s="43"/>
      <c r="P116" s="74" t="s">
        <v>32</v>
      </c>
      <c r="Q116" s="11">
        <v>62.04</v>
      </c>
      <c r="R116" s="11">
        <v>125.69</v>
      </c>
      <c r="S116" s="10">
        <f t="shared" si="18"/>
        <v>7797.8076000000001</v>
      </c>
      <c r="T116" s="11"/>
      <c r="U116" s="43"/>
    </row>
    <row r="117" spans="2:21" s="13" customFormat="1" ht="30">
      <c r="B117" s="144">
        <v>37347</v>
      </c>
      <c r="C117" s="142" t="s">
        <v>222</v>
      </c>
      <c r="D117" s="74"/>
      <c r="E117" s="104"/>
      <c r="F117" s="104"/>
      <c r="G117" s="10"/>
      <c r="H117" s="11"/>
      <c r="I117" s="43"/>
      <c r="J117" s="103" t="s">
        <v>32</v>
      </c>
      <c r="K117" s="104">
        <v>39.99</v>
      </c>
      <c r="L117" s="112">
        <v>134.44999999999999</v>
      </c>
      <c r="M117" s="112">
        <f>+K117*L117</f>
        <v>5376.6554999999998</v>
      </c>
      <c r="N117" s="11"/>
      <c r="O117" s="43"/>
      <c r="P117" s="74"/>
      <c r="Q117" s="104"/>
      <c r="R117" s="11"/>
      <c r="S117" s="10"/>
      <c r="T117" s="11"/>
      <c r="U117" s="43"/>
    </row>
    <row r="118" spans="2:21" s="13" customFormat="1">
      <c r="B118" s="67" t="s">
        <v>223</v>
      </c>
      <c r="C118" s="153" t="s">
        <v>224</v>
      </c>
      <c r="D118" s="75"/>
      <c r="E118" s="11"/>
      <c r="F118" s="14"/>
      <c r="G118" s="14"/>
      <c r="H118" s="15">
        <f>+SUM(G119:G124)</f>
        <v>19819.784000000003</v>
      </c>
      <c r="I118" s="50"/>
      <c r="J118" s="40"/>
      <c r="K118" s="11"/>
      <c r="L118" s="14"/>
      <c r="M118" s="14"/>
      <c r="N118" s="15">
        <f>SUM(M119:M126)</f>
        <v>24567.433700000001</v>
      </c>
      <c r="O118" s="50"/>
      <c r="P118" s="75"/>
      <c r="Q118" s="16"/>
      <c r="R118" s="14"/>
      <c r="S118" s="16"/>
      <c r="T118" s="15">
        <f>SUM(S119:S127)</f>
        <v>25718.474299999998</v>
      </c>
      <c r="U118" s="50"/>
    </row>
    <row r="119" spans="2:21" s="13" customFormat="1">
      <c r="B119" s="91" t="s">
        <v>225</v>
      </c>
      <c r="C119" s="154" t="s">
        <v>226</v>
      </c>
      <c r="D119" s="74" t="s">
        <v>32</v>
      </c>
      <c r="E119" s="104">
        <v>191.48</v>
      </c>
      <c r="F119" s="104">
        <v>27.1</v>
      </c>
      <c r="G119" s="11">
        <f>+F119*E119</f>
        <v>5189.1080000000002</v>
      </c>
      <c r="H119" s="11"/>
      <c r="I119" s="43"/>
      <c r="J119" s="103" t="s">
        <v>32</v>
      </c>
      <c r="K119" s="104">
        <v>193.47</v>
      </c>
      <c r="L119" s="112">
        <v>28.81</v>
      </c>
      <c r="M119" s="112">
        <f>+L119*K119</f>
        <v>5573.8706999999995</v>
      </c>
      <c r="N119" s="114"/>
      <c r="O119" s="115"/>
      <c r="P119" s="74" t="s">
        <v>32</v>
      </c>
      <c r="Q119" s="11">
        <v>195.4</v>
      </c>
      <c r="R119" s="218">
        <v>32.08</v>
      </c>
      <c r="S119" s="10">
        <f t="shared" si="18"/>
        <v>6268.4319999999998</v>
      </c>
      <c r="T119" s="238" t="s">
        <v>227</v>
      </c>
      <c r="U119" s="43"/>
    </row>
    <row r="120" spans="2:21" s="13" customFormat="1">
      <c r="B120" s="91" t="s">
        <v>228</v>
      </c>
      <c r="C120" s="154" t="s">
        <v>229</v>
      </c>
      <c r="D120" s="74" t="s">
        <v>32</v>
      </c>
      <c r="E120" s="104">
        <v>100.74</v>
      </c>
      <c r="F120" s="104">
        <v>21.2</v>
      </c>
      <c r="G120" s="11">
        <f t="shared" ref="G120:G122" si="20">+F120*E120</f>
        <v>2135.6879999999996</v>
      </c>
      <c r="H120" s="11"/>
      <c r="I120" s="43"/>
      <c r="J120" s="103" t="s">
        <v>32</v>
      </c>
      <c r="K120" s="104">
        <v>61.55</v>
      </c>
      <c r="L120" s="112">
        <v>28.81</v>
      </c>
      <c r="M120" s="112">
        <f t="shared" ref="M120:M126" si="21">+L120*K120</f>
        <v>1773.2554999999998</v>
      </c>
      <c r="N120" s="114"/>
      <c r="O120" s="115"/>
      <c r="P120" s="74" t="s">
        <v>32</v>
      </c>
      <c r="Q120" s="11">
        <v>64.150000000000006</v>
      </c>
      <c r="R120" s="11">
        <v>30.67</v>
      </c>
      <c r="S120" s="10">
        <f t="shared" si="18"/>
        <v>1967.4805000000003</v>
      </c>
      <c r="T120" s="11"/>
      <c r="U120" s="43"/>
    </row>
    <row r="121" spans="2:21" s="13" customFormat="1">
      <c r="B121" s="91" t="s">
        <v>230</v>
      </c>
      <c r="C121" s="154" t="s">
        <v>231</v>
      </c>
      <c r="D121" s="74" t="s">
        <v>32</v>
      </c>
      <c r="E121" s="104">
        <v>152.36000000000001</v>
      </c>
      <c r="F121" s="104">
        <v>26.3</v>
      </c>
      <c r="G121" s="11">
        <f>+F121*E121</f>
        <v>4007.0680000000007</v>
      </c>
      <c r="H121" s="11"/>
      <c r="I121" s="43"/>
      <c r="J121" s="103" t="s">
        <v>32</v>
      </c>
      <c r="K121" s="104">
        <v>93.52</v>
      </c>
      <c r="L121" s="112">
        <v>35.369999999999997</v>
      </c>
      <c r="M121" s="112">
        <f t="shared" si="21"/>
        <v>3307.8023999999996</v>
      </c>
      <c r="N121" s="114"/>
      <c r="O121" s="115"/>
      <c r="P121" s="74" t="s">
        <v>32</v>
      </c>
      <c r="Q121" s="11">
        <v>172.98</v>
      </c>
      <c r="R121" s="11">
        <v>33.589999999999996</v>
      </c>
      <c r="S121" s="10">
        <f t="shared" si="18"/>
        <v>5810.3981999999987</v>
      </c>
      <c r="T121" s="11"/>
      <c r="U121" s="43"/>
    </row>
    <row r="122" spans="2:21" s="13" customFormat="1">
      <c r="B122" s="91" t="s">
        <v>232</v>
      </c>
      <c r="C122" s="154" t="s">
        <v>233</v>
      </c>
      <c r="D122" s="79" t="s">
        <v>140</v>
      </c>
      <c r="E122" s="104">
        <v>200.4</v>
      </c>
      <c r="F122" s="104">
        <v>20.3</v>
      </c>
      <c r="G122" s="11">
        <f t="shared" si="20"/>
        <v>4068.1200000000003</v>
      </c>
      <c r="H122" s="11"/>
      <c r="I122" s="43"/>
      <c r="J122" s="103" t="s">
        <v>140</v>
      </c>
      <c r="K122" s="104">
        <v>76.930000000000007</v>
      </c>
      <c r="L122" s="112">
        <v>18.38</v>
      </c>
      <c r="M122" s="112">
        <f t="shared" si="21"/>
        <v>1413.9734000000001</v>
      </c>
      <c r="N122" s="114"/>
      <c r="O122" s="115"/>
      <c r="P122" s="79" t="s">
        <v>140</v>
      </c>
      <c r="Q122" s="11">
        <v>120.57</v>
      </c>
      <c r="R122" s="11">
        <v>15.3</v>
      </c>
      <c r="S122" s="10">
        <f t="shared" si="18"/>
        <v>1844.721</v>
      </c>
      <c r="T122" s="11"/>
      <c r="U122" s="43"/>
    </row>
    <row r="123" spans="2:21" s="13" customFormat="1">
      <c r="B123" s="91" t="s">
        <v>234</v>
      </c>
      <c r="C123" s="160" t="s">
        <v>235</v>
      </c>
      <c r="D123" s="79" t="s">
        <v>32</v>
      </c>
      <c r="E123" s="171" t="s">
        <v>236</v>
      </c>
      <c r="F123" s="171" t="s">
        <v>236</v>
      </c>
      <c r="G123" s="11"/>
      <c r="H123" s="11"/>
      <c r="I123" s="43"/>
      <c r="J123" s="103"/>
      <c r="K123" s="111"/>
      <c r="L123" s="111"/>
      <c r="M123" s="112"/>
      <c r="N123" s="111"/>
      <c r="O123" s="116"/>
      <c r="P123" s="79" t="s">
        <v>32</v>
      </c>
      <c r="Q123" s="11">
        <v>0</v>
      </c>
      <c r="R123" s="11">
        <v>26.97</v>
      </c>
      <c r="S123" s="10">
        <f t="shared" si="18"/>
        <v>0</v>
      </c>
      <c r="T123" s="11"/>
      <c r="U123" s="43"/>
    </row>
    <row r="124" spans="2:21" s="13" customFormat="1">
      <c r="B124" s="91" t="s">
        <v>237</v>
      </c>
      <c r="C124" s="160" t="s">
        <v>238</v>
      </c>
      <c r="D124" s="79" t="s">
        <v>32</v>
      </c>
      <c r="E124" s="104">
        <v>110</v>
      </c>
      <c r="F124" s="104">
        <v>40.18</v>
      </c>
      <c r="G124" s="11">
        <f>+F124*E124</f>
        <v>4419.8</v>
      </c>
      <c r="H124" s="11"/>
      <c r="I124" s="43"/>
      <c r="J124" s="103" t="s">
        <v>32</v>
      </c>
      <c r="K124" s="104">
        <v>234.2</v>
      </c>
      <c r="L124" s="112">
        <v>32.270000000000003</v>
      </c>
      <c r="M124" s="112">
        <f t="shared" si="21"/>
        <v>7557.634</v>
      </c>
      <c r="N124" s="114"/>
      <c r="O124" s="115"/>
      <c r="P124" s="79" t="s">
        <v>32</v>
      </c>
      <c r="Q124" s="11">
        <v>302.39</v>
      </c>
      <c r="R124" s="11">
        <v>32.28</v>
      </c>
      <c r="S124" s="10">
        <f t="shared" si="18"/>
        <v>9761.1491999999998</v>
      </c>
      <c r="T124" s="11"/>
      <c r="U124" s="43"/>
    </row>
    <row r="125" spans="2:21" s="13" customFormat="1">
      <c r="B125" s="144">
        <v>39174</v>
      </c>
      <c r="C125" s="139" t="s">
        <v>239</v>
      </c>
      <c r="D125" s="79"/>
      <c r="E125" s="104"/>
      <c r="F125" s="104"/>
      <c r="G125" s="11"/>
      <c r="H125" s="11"/>
      <c r="I125" s="43"/>
      <c r="J125" s="103" t="s">
        <v>32</v>
      </c>
      <c r="K125" s="104">
        <v>87.78</v>
      </c>
      <c r="L125" s="112">
        <v>36.369999999999997</v>
      </c>
      <c r="M125" s="112">
        <f t="shared" si="21"/>
        <v>3192.5585999999998</v>
      </c>
      <c r="N125" s="114"/>
      <c r="O125" s="115"/>
      <c r="P125" s="79"/>
      <c r="Q125" s="104"/>
      <c r="R125" s="11"/>
      <c r="S125" s="10"/>
      <c r="T125" s="11"/>
      <c r="U125" s="43"/>
    </row>
    <row r="126" spans="2:21" s="13" customFormat="1">
      <c r="B126" s="144">
        <v>39540</v>
      </c>
      <c r="C126" s="139" t="s">
        <v>240</v>
      </c>
      <c r="D126" s="79"/>
      <c r="E126" s="104"/>
      <c r="F126" s="104"/>
      <c r="G126" s="11"/>
      <c r="H126" s="11"/>
      <c r="I126" s="43"/>
      <c r="J126" s="103" t="s">
        <v>32</v>
      </c>
      <c r="K126" s="104">
        <v>49.43</v>
      </c>
      <c r="L126" s="112">
        <v>35.369999999999997</v>
      </c>
      <c r="M126" s="112">
        <f t="shared" si="21"/>
        <v>1748.3390999999999</v>
      </c>
      <c r="N126" s="114"/>
      <c r="O126" s="115"/>
      <c r="P126" s="79"/>
      <c r="Q126" s="104"/>
      <c r="R126" s="11"/>
      <c r="S126" s="10"/>
      <c r="T126" s="11"/>
      <c r="U126" s="43"/>
    </row>
    <row r="127" spans="2:21" s="13" customFormat="1">
      <c r="B127" s="144"/>
      <c r="C127" s="160" t="s">
        <v>241</v>
      </c>
      <c r="D127" s="79"/>
      <c r="E127" s="104"/>
      <c r="F127" s="104"/>
      <c r="G127" s="11"/>
      <c r="H127" s="11"/>
      <c r="I127" s="43"/>
      <c r="J127" s="103"/>
      <c r="K127" s="104"/>
      <c r="L127" s="112"/>
      <c r="M127" s="112"/>
      <c r="N127" s="114"/>
      <c r="O127" s="115"/>
      <c r="P127" s="79" t="s">
        <v>140</v>
      </c>
      <c r="Q127" s="11">
        <v>10.59</v>
      </c>
      <c r="R127" s="11">
        <v>6.26</v>
      </c>
      <c r="S127" s="10">
        <f t="shared" si="18"/>
        <v>66.293399999999991</v>
      </c>
      <c r="T127" s="11"/>
      <c r="U127" s="43"/>
    </row>
    <row r="128" spans="2:21" s="13" customFormat="1">
      <c r="B128" s="67" t="s">
        <v>242</v>
      </c>
      <c r="C128" s="153" t="s">
        <v>243</v>
      </c>
      <c r="D128" s="75"/>
      <c r="E128" s="16"/>
      <c r="F128" s="14"/>
      <c r="G128" s="14"/>
      <c r="H128" s="15">
        <f>+G129</f>
        <v>40156.5</v>
      </c>
      <c r="I128" s="50"/>
      <c r="J128" s="40"/>
      <c r="K128" s="16"/>
      <c r="L128" s="14"/>
      <c r="M128" s="14"/>
      <c r="N128" s="15">
        <f>SUM(M129:M145)</f>
        <v>107746.71930000001</v>
      </c>
      <c r="O128" s="50"/>
      <c r="P128" s="75"/>
      <c r="Q128" s="16"/>
      <c r="R128" s="14"/>
      <c r="S128" s="16"/>
      <c r="T128" s="15">
        <f>SUM(S129:S132)</f>
        <v>52283.205500000004</v>
      </c>
      <c r="U128" s="50"/>
    </row>
    <row r="129" spans="2:21" s="13" customFormat="1">
      <c r="B129" s="91" t="s">
        <v>244</v>
      </c>
      <c r="C129" s="154" t="s">
        <v>245</v>
      </c>
      <c r="D129" s="74" t="s">
        <v>32</v>
      </c>
      <c r="E129" s="11">
        <v>211.35</v>
      </c>
      <c r="F129" s="11">
        <v>190</v>
      </c>
      <c r="G129" s="11">
        <f>+F129*E129</f>
        <v>40156.5</v>
      </c>
      <c r="H129" s="11"/>
      <c r="I129" s="43"/>
      <c r="J129" s="42" t="s">
        <v>32</v>
      </c>
      <c r="K129" s="11">
        <v>206.34</v>
      </c>
      <c r="L129" s="11">
        <v>202.9</v>
      </c>
      <c r="M129" s="11">
        <f>+L129*K129</f>
        <v>41866.385999999999</v>
      </c>
      <c r="N129" s="11"/>
      <c r="O129" s="43"/>
      <c r="P129" s="74" t="s">
        <v>32</v>
      </c>
      <c r="Q129" s="11">
        <v>217.15</v>
      </c>
      <c r="R129" s="11">
        <v>240.77</v>
      </c>
      <c r="S129" s="10">
        <f>R129*Q129</f>
        <v>52283.205500000004</v>
      </c>
      <c r="T129" s="11"/>
      <c r="U129" s="43"/>
    </row>
    <row r="130" spans="2:21" s="13" customFormat="1">
      <c r="B130" s="91" t="s">
        <v>246</v>
      </c>
      <c r="C130" s="154" t="s">
        <v>247</v>
      </c>
      <c r="D130" s="74"/>
      <c r="E130" s="11"/>
      <c r="F130" s="11"/>
      <c r="G130" s="11"/>
      <c r="H130" s="11"/>
      <c r="I130" s="43"/>
      <c r="J130" s="42"/>
      <c r="K130" s="11"/>
      <c r="L130" s="11"/>
      <c r="M130" s="11"/>
      <c r="N130" s="11"/>
      <c r="O130" s="43"/>
      <c r="P130" s="74"/>
      <c r="Q130" s="11"/>
      <c r="R130" s="11"/>
      <c r="S130" s="10"/>
      <c r="T130" s="11"/>
      <c r="U130" s="43"/>
    </row>
    <row r="131" spans="2:21" s="13" customFormat="1" ht="30">
      <c r="B131" s="91" t="s">
        <v>248</v>
      </c>
      <c r="C131" s="156" t="s">
        <v>249</v>
      </c>
      <c r="D131" s="74"/>
      <c r="E131" s="11"/>
      <c r="F131" s="11"/>
      <c r="G131" s="11"/>
      <c r="H131" s="11"/>
      <c r="I131" s="43"/>
      <c r="J131" s="42"/>
      <c r="K131" s="11"/>
      <c r="L131" s="11"/>
      <c r="M131" s="11"/>
      <c r="N131" s="11"/>
      <c r="O131" s="43"/>
      <c r="P131" s="74"/>
      <c r="Q131" s="11"/>
      <c r="R131" s="11"/>
      <c r="S131" s="10"/>
      <c r="T131" s="11"/>
      <c r="U131" s="43"/>
    </row>
    <row r="132" spans="2:21" s="13" customFormat="1" ht="30">
      <c r="B132" s="91" t="s">
        <v>250</v>
      </c>
      <c r="C132" s="156" t="s">
        <v>251</v>
      </c>
      <c r="D132" s="74"/>
      <c r="E132" s="11"/>
      <c r="F132" s="11"/>
      <c r="G132" s="11"/>
      <c r="H132" s="11"/>
      <c r="I132" s="43"/>
      <c r="J132" s="42"/>
      <c r="K132" s="11"/>
      <c r="L132" s="11"/>
      <c r="M132" s="11"/>
      <c r="N132" s="11"/>
      <c r="O132" s="43"/>
      <c r="P132" s="74"/>
      <c r="Q132" s="11"/>
      <c r="R132" s="11"/>
      <c r="S132" s="10"/>
      <c r="T132" s="11"/>
      <c r="U132" s="43"/>
    </row>
    <row r="133" spans="2:21" s="13" customFormat="1" ht="30">
      <c r="B133" s="91" t="s">
        <v>252</v>
      </c>
      <c r="C133" s="156" t="s">
        <v>253</v>
      </c>
      <c r="D133" s="74"/>
      <c r="E133" s="11"/>
      <c r="F133" s="11"/>
      <c r="G133" s="11"/>
      <c r="H133" s="11"/>
      <c r="I133" s="43"/>
      <c r="J133" s="42"/>
      <c r="K133" s="11"/>
      <c r="L133" s="11"/>
      <c r="M133" s="11"/>
      <c r="N133" s="11"/>
      <c r="O133" s="43"/>
      <c r="P133" s="74"/>
      <c r="Q133" s="11"/>
      <c r="R133" s="11"/>
      <c r="S133" s="10"/>
      <c r="T133" s="11"/>
      <c r="U133" s="43"/>
    </row>
    <row r="134" spans="2:21" s="13" customFormat="1">
      <c r="B134" s="91" t="s">
        <v>254</v>
      </c>
      <c r="C134" s="154" t="s">
        <v>255</v>
      </c>
      <c r="D134" s="74"/>
      <c r="E134" s="11"/>
      <c r="F134" s="11"/>
      <c r="G134" s="11"/>
      <c r="H134" s="11"/>
      <c r="I134" s="43"/>
      <c r="J134" s="42"/>
      <c r="K134" s="11"/>
      <c r="L134" s="11"/>
      <c r="M134" s="11"/>
      <c r="N134" s="11"/>
      <c r="O134" s="43"/>
      <c r="P134" s="74"/>
      <c r="Q134" s="11"/>
      <c r="R134" s="11"/>
      <c r="S134" s="10"/>
      <c r="T134" s="11"/>
      <c r="U134" s="43"/>
    </row>
    <row r="135" spans="2:21" s="13" customFormat="1">
      <c r="B135" s="91" t="s">
        <v>256</v>
      </c>
      <c r="C135" s="154" t="s">
        <v>257</v>
      </c>
      <c r="D135" s="74"/>
      <c r="E135" s="11"/>
      <c r="F135" s="11"/>
      <c r="G135" s="11"/>
      <c r="H135" s="11"/>
      <c r="I135" s="43"/>
      <c r="J135" s="42"/>
      <c r="K135" s="11"/>
      <c r="L135" s="11"/>
      <c r="M135" s="11"/>
      <c r="N135" s="11"/>
      <c r="O135" s="43"/>
      <c r="P135" s="74"/>
      <c r="Q135" s="11"/>
      <c r="R135" s="11"/>
      <c r="S135" s="10"/>
      <c r="T135" s="11"/>
      <c r="U135" s="43"/>
    </row>
    <row r="136" spans="2:21" s="13" customFormat="1">
      <c r="B136" s="91" t="s">
        <v>258</v>
      </c>
      <c r="C136" s="156" t="s">
        <v>259</v>
      </c>
      <c r="D136" s="74"/>
      <c r="E136" s="11"/>
      <c r="F136" s="11"/>
      <c r="G136" s="11"/>
      <c r="H136" s="11"/>
      <c r="I136" s="43"/>
      <c r="J136" s="42"/>
      <c r="K136" s="11"/>
      <c r="L136" s="11"/>
      <c r="M136" s="11"/>
      <c r="N136" s="11"/>
      <c r="O136" s="43"/>
      <c r="P136" s="74"/>
      <c r="Q136" s="11"/>
      <c r="R136" s="11"/>
      <c r="S136" s="10"/>
      <c r="T136" s="11"/>
      <c r="U136" s="43"/>
    </row>
    <row r="137" spans="2:21" s="13" customFormat="1" ht="30">
      <c r="B137" s="91" t="s">
        <v>260</v>
      </c>
      <c r="C137" s="156" t="s">
        <v>261</v>
      </c>
      <c r="D137" s="74"/>
      <c r="E137" s="11"/>
      <c r="F137" s="11"/>
      <c r="G137" s="11"/>
      <c r="H137" s="11"/>
      <c r="I137" s="43"/>
      <c r="J137" s="42"/>
      <c r="K137" s="11"/>
      <c r="L137" s="11"/>
      <c r="M137" s="11"/>
      <c r="N137" s="11"/>
      <c r="O137" s="43"/>
      <c r="P137" s="74"/>
      <c r="Q137" s="11"/>
      <c r="R137" s="11"/>
      <c r="S137" s="10"/>
      <c r="T137" s="11"/>
      <c r="U137" s="43"/>
    </row>
    <row r="138" spans="2:21" s="13" customFormat="1">
      <c r="B138" s="91" t="s">
        <v>262</v>
      </c>
      <c r="C138" s="156" t="s">
        <v>263</v>
      </c>
      <c r="D138" s="74"/>
      <c r="E138" s="11"/>
      <c r="F138" s="11"/>
      <c r="G138" s="11"/>
      <c r="H138" s="11"/>
      <c r="I138" s="43"/>
      <c r="J138" s="42"/>
      <c r="K138" s="11"/>
      <c r="L138" s="11"/>
      <c r="M138" s="11"/>
      <c r="N138" s="11"/>
      <c r="O138" s="43"/>
      <c r="P138" s="74"/>
      <c r="Q138" s="11"/>
      <c r="R138" s="11"/>
      <c r="S138" s="10"/>
      <c r="T138" s="11"/>
      <c r="U138" s="43"/>
    </row>
    <row r="139" spans="2:21" s="13" customFormat="1" ht="30">
      <c r="B139" s="91" t="s">
        <v>264</v>
      </c>
      <c r="C139" s="156" t="s">
        <v>265</v>
      </c>
      <c r="D139" s="74"/>
      <c r="E139" s="11"/>
      <c r="F139" s="11"/>
      <c r="G139" s="11"/>
      <c r="H139" s="11"/>
      <c r="I139" s="43"/>
      <c r="J139" s="42"/>
      <c r="K139" s="11"/>
      <c r="L139" s="11"/>
      <c r="M139" s="11"/>
      <c r="N139" s="11"/>
      <c r="O139" s="43"/>
      <c r="P139" s="74"/>
      <c r="Q139" s="11"/>
      <c r="R139" s="11"/>
      <c r="S139" s="10"/>
      <c r="T139" s="11"/>
      <c r="U139" s="43"/>
    </row>
    <row r="140" spans="2:21" s="13" customFormat="1" ht="45">
      <c r="B140" s="91"/>
      <c r="C140" s="139" t="s">
        <v>266</v>
      </c>
      <c r="D140" s="118" t="s">
        <v>32</v>
      </c>
      <c r="E140" s="11"/>
      <c r="F140" s="11"/>
      <c r="G140" s="11"/>
      <c r="H140" s="11"/>
      <c r="I140" s="43"/>
      <c r="J140" s="118" t="s">
        <v>32</v>
      </c>
      <c r="K140" s="108">
        <v>81.8</v>
      </c>
      <c r="L140" s="119">
        <v>261.64999999999998</v>
      </c>
      <c r="M140" s="119">
        <f>+L140*K140</f>
        <v>21402.969999999998</v>
      </c>
      <c r="N140" s="248"/>
      <c r="O140" s="248"/>
      <c r="P140" s="247"/>
      <c r="Q140" s="11"/>
      <c r="R140" s="11"/>
      <c r="S140" s="10"/>
      <c r="T140" s="11"/>
      <c r="U140" s="43"/>
    </row>
    <row r="141" spans="2:21" s="13" customFormat="1">
      <c r="B141" s="91"/>
      <c r="C141" s="139" t="s">
        <v>267</v>
      </c>
      <c r="D141" s="103" t="s">
        <v>32</v>
      </c>
      <c r="E141" s="11"/>
      <c r="F141" s="11"/>
      <c r="G141" s="11"/>
      <c r="H141" s="11"/>
      <c r="I141" s="43"/>
      <c r="J141" s="103" t="s">
        <v>32</v>
      </c>
      <c r="K141" s="104">
        <v>464.5</v>
      </c>
      <c r="L141" s="112">
        <v>25.95</v>
      </c>
      <c r="M141" s="119">
        <f>+L141*K141</f>
        <v>12053.775</v>
      </c>
      <c r="N141" s="248"/>
      <c r="O141" s="248"/>
      <c r="P141" s="247"/>
      <c r="Q141" s="11"/>
      <c r="R141" s="11"/>
      <c r="S141" s="10"/>
      <c r="T141" s="11"/>
      <c r="U141" s="43"/>
    </row>
    <row r="142" spans="2:21" s="13" customFormat="1">
      <c r="B142" s="91"/>
      <c r="C142" s="139" t="s">
        <v>268</v>
      </c>
      <c r="D142" s="103" t="s">
        <v>32</v>
      </c>
      <c r="E142" s="11"/>
      <c r="F142" s="11"/>
      <c r="G142" s="11"/>
      <c r="H142" s="11"/>
      <c r="I142" s="43"/>
      <c r="J142" s="103" t="s">
        <v>32</v>
      </c>
      <c r="K142" s="104">
        <v>66.47</v>
      </c>
      <c r="L142" s="112">
        <v>57.56</v>
      </c>
      <c r="M142" s="119">
        <f t="shared" ref="M142:M145" si="22">+L142*K142</f>
        <v>3826.0131999999999</v>
      </c>
      <c r="N142" s="248"/>
      <c r="O142" s="248"/>
      <c r="P142" s="247"/>
      <c r="Q142" s="11"/>
      <c r="R142" s="11"/>
      <c r="S142" s="10"/>
      <c r="T142" s="11"/>
      <c r="U142" s="43"/>
    </row>
    <row r="143" spans="2:21" s="13" customFormat="1" ht="30">
      <c r="B143" s="91"/>
      <c r="C143" s="142" t="s">
        <v>269</v>
      </c>
      <c r="D143" s="103" t="s">
        <v>32</v>
      </c>
      <c r="E143" s="11"/>
      <c r="F143" s="11"/>
      <c r="G143" s="11"/>
      <c r="H143" s="11"/>
      <c r="I143" s="43"/>
      <c r="J143" s="103" t="s">
        <v>32</v>
      </c>
      <c r="K143" s="104">
        <v>121.68</v>
      </c>
      <c r="L143" s="112">
        <v>161.96</v>
      </c>
      <c r="M143" s="119">
        <f t="shared" si="22"/>
        <v>19707.292800000003</v>
      </c>
      <c r="N143" s="366" t="s">
        <v>270</v>
      </c>
      <c r="O143" s="382"/>
      <c r="P143" s="247"/>
      <c r="Q143" s="11"/>
      <c r="R143" s="11"/>
      <c r="S143" s="10"/>
      <c r="T143" s="11"/>
      <c r="U143" s="43"/>
    </row>
    <row r="144" spans="2:21" s="13" customFormat="1" ht="30">
      <c r="B144" s="91"/>
      <c r="C144" s="142" t="s">
        <v>271</v>
      </c>
      <c r="D144" s="103" t="s">
        <v>32</v>
      </c>
      <c r="E144" s="11"/>
      <c r="F144" s="11"/>
      <c r="G144" s="11"/>
      <c r="H144" s="11"/>
      <c r="I144" s="43"/>
      <c r="J144" s="103" t="s">
        <v>32</v>
      </c>
      <c r="K144" s="104">
        <v>51.64</v>
      </c>
      <c r="L144" s="112">
        <v>161.96</v>
      </c>
      <c r="M144" s="119">
        <f t="shared" si="22"/>
        <v>8363.6144000000004</v>
      </c>
      <c r="N144" s="370"/>
      <c r="O144" s="383"/>
      <c r="P144" s="247"/>
      <c r="Q144" s="11"/>
      <c r="R144" s="11"/>
      <c r="S144" s="10"/>
      <c r="T144" s="11"/>
      <c r="U144" s="43"/>
    </row>
    <row r="145" spans="2:21" s="13" customFormat="1">
      <c r="B145" s="91"/>
      <c r="C145" s="139" t="s">
        <v>272</v>
      </c>
      <c r="D145" s="103" t="s">
        <v>32</v>
      </c>
      <c r="E145" s="11"/>
      <c r="F145" s="11"/>
      <c r="G145" s="11"/>
      <c r="H145" s="11"/>
      <c r="I145" s="43"/>
      <c r="J145" s="103" t="s">
        <v>32</v>
      </c>
      <c r="K145" s="104">
        <v>18.37</v>
      </c>
      <c r="L145" s="112">
        <v>28.67</v>
      </c>
      <c r="M145" s="119">
        <f t="shared" si="22"/>
        <v>526.66790000000003</v>
      </c>
      <c r="N145" s="248"/>
      <c r="O145" s="248"/>
      <c r="P145" s="247"/>
      <c r="Q145" s="11"/>
      <c r="R145" s="11"/>
      <c r="S145" s="10"/>
      <c r="T145" s="11"/>
      <c r="U145" s="43"/>
    </row>
    <row r="146" spans="2:21" s="13" customFormat="1">
      <c r="B146" s="67" t="s">
        <v>273</v>
      </c>
      <c r="C146" s="153" t="s">
        <v>274</v>
      </c>
      <c r="D146" s="75"/>
      <c r="E146" s="16"/>
      <c r="F146" s="16"/>
      <c r="G146" s="16"/>
      <c r="H146" s="16">
        <v>12782.74</v>
      </c>
      <c r="I146" s="45"/>
      <c r="J146" s="148"/>
      <c r="K146" s="169"/>
      <c r="L146" s="169"/>
      <c r="M146" s="170"/>
      <c r="N146" s="16">
        <f>SUM(M148:M150)</f>
        <v>10943.845799999999</v>
      </c>
      <c r="O146" s="45"/>
      <c r="P146" s="75"/>
      <c r="Q146" s="16"/>
      <c r="R146" s="16"/>
      <c r="S146" s="16"/>
      <c r="T146" s="16">
        <f>SUM(S147:S151)</f>
        <v>8406.799031999999</v>
      </c>
      <c r="U146" s="45"/>
    </row>
    <row r="147" spans="2:21" s="13" customFormat="1">
      <c r="B147" s="91" t="s">
        <v>275</v>
      </c>
      <c r="C147" s="156" t="s">
        <v>276</v>
      </c>
      <c r="D147" s="74" t="s">
        <v>32</v>
      </c>
      <c r="E147" s="11"/>
      <c r="F147" s="11"/>
      <c r="G147" s="11"/>
      <c r="H147" s="11"/>
      <c r="I147" s="43"/>
      <c r="J147" s="42"/>
      <c r="K147" s="11"/>
      <c r="L147" s="11"/>
      <c r="M147" s="11"/>
      <c r="N147" s="11"/>
      <c r="O147" s="43"/>
      <c r="P147" s="74" t="s">
        <v>32</v>
      </c>
      <c r="Q147" s="11"/>
      <c r="R147" s="11"/>
      <c r="S147" s="10">
        <f t="shared" si="18"/>
        <v>0</v>
      </c>
      <c r="T147" s="11"/>
      <c r="U147" s="43"/>
    </row>
    <row r="148" spans="2:21" s="13" customFormat="1">
      <c r="B148" s="91" t="s">
        <v>277</v>
      </c>
      <c r="C148" s="156" t="s">
        <v>278</v>
      </c>
      <c r="D148" s="74" t="s">
        <v>32</v>
      </c>
      <c r="E148" s="104">
        <v>50.54</v>
      </c>
      <c r="F148" s="104">
        <v>115</v>
      </c>
      <c r="G148" s="20">
        <f>+F148*E148</f>
        <v>5812.0999999999995</v>
      </c>
      <c r="H148" s="20"/>
      <c r="I148" s="52"/>
      <c r="J148" s="103" t="s">
        <v>32</v>
      </c>
      <c r="K148" s="104">
        <v>41.8</v>
      </c>
      <c r="L148" s="112">
        <v>77.37</v>
      </c>
      <c r="M148" s="112">
        <f>+L148*K148</f>
        <v>3234.0659999999998</v>
      </c>
      <c r="N148" s="20"/>
      <c r="O148" s="52"/>
      <c r="P148" s="74" t="s">
        <v>32</v>
      </c>
      <c r="Q148" s="129">
        <v>48.528000000000006</v>
      </c>
      <c r="R148" s="129">
        <v>85.69</v>
      </c>
      <c r="S148" s="10">
        <f t="shared" si="18"/>
        <v>4158.3643200000006</v>
      </c>
      <c r="T148" s="20"/>
      <c r="U148" s="52"/>
    </row>
    <row r="149" spans="2:21" s="13" customFormat="1" ht="30">
      <c r="B149" s="91" t="s">
        <v>279</v>
      </c>
      <c r="C149" s="156" t="s">
        <v>280</v>
      </c>
      <c r="D149" s="74" t="s">
        <v>32</v>
      </c>
      <c r="E149" s="104">
        <v>24.04</v>
      </c>
      <c r="F149" s="104">
        <v>290</v>
      </c>
      <c r="G149" s="20">
        <f>+F149*E149</f>
        <v>6971.5999999999995</v>
      </c>
      <c r="H149" s="11"/>
      <c r="I149" s="43"/>
      <c r="J149" s="103" t="s">
        <v>32</v>
      </c>
      <c r="K149" s="104">
        <v>37.44</v>
      </c>
      <c r="L149" s="112">
        <v>51.59</v>
      </c>
      <c r="M149" s="112">
        <f t="shared" ref="M149:M150" si="23">+L149*K149</f>
        <v>1931.5296000000001</v>
      </c>
      <c r="N149" s="11"/>
      <c r="O149" s="43"/>
      <c r="P149" s="74" t="s">
        <v>32</v>
      </c>
      <c r="Q149" s="11">
        <v>15.623999999999999</v>
      </c>
      <c r="R149" s="11">
        <v>114.46</v>
      </c>
      <c r="S149" s="10">
        <f t="shared" si="18"/>
        <v>1788.3230399999998</v>
      </c>
      <c r="T149" s="11"/>
      <c r="U149" s="43"/>
    </row>
    <row r="150" spans="2:21" s="13" customFormat="1" ht="30">
      <c r="B150" s="91"/>
      <c r="C150" s="142" t="s">
        <v>281</v>
      </c>
      <c r="D150" s="74"/>
      <c r="E150" s="104"/>
      <c r="F150" s="104"/>
      <c r="G150" s="20"/>
      <c r="H150" s="11"/>
      <c r="I150" s="43"/>
      <c r="J150" s="103" t="s">
        <v>32</v>
      </c>
      <c r="K150" s="104">
        <v>34.53</v>
      </c>
      <c r="L150" s="112">
        <v>167.34</v>
      </c>
      <c r="M150" s="112">
        <f t="shared" si="23"/>
        <v>5778.2502000000004</v>
      </c>
      <c r="N150" s="11"/>
      <c r="O150" s="43"/>
      <c r="P150" s="74"/>
      <c r="Q150" s="104"/>
      <c r="R150" s="11"/>
      <c r="S150" s="10"/>
      <c r="T150" s="11"/>
      <c r="U150" s="43"/>
    </row>
    <row r="151" spans="2:21" s="13" customFormat="1">
      <c r="B151" s="91"/>
      <c r="C151" s="156" t="s">
        <v>282</v>
      </c>
      <c r="D151" s="74"/>
      <c r="E151" s="104"/>
      <c r="F151" s="104"/>
      <c r="G151" s="20"/>
      <c r="H151" s="11"/>
      <c r="I151" s="43"/>
      <c r="J151" s="103"/>
      <c r="K151" s="104"/>
      <c r="L151" s="112"/>
      <c r="M151" s="112"/>
      <c r="N151" s="11"/>
      <c r="O151" s="43"/>
      <c r="P151" s="74" t="s">
        <v>32</v>
      </c>
      <c r="Q151" s="11">
        <v>21.493200000000002</v>
      </c>
      <c r="R151" s="11">
        <v>114.46</v>
      </c>
      <c r="S151" s="10">
        <f t="shared" si="18"/>
        <v>2460.111672</v>
      </c>
      <c r="T151" s="11"/>
      <c r="U151" s="43"/>
    </row>
    <row r="152" spans="2:21" s="13" customFormat="1">
      <c r="B152" s="67" t="s">
        <v>283</v>
      </c>
      <c r="C152" s="153" t="s">
        <v>284</v>
      </c>
      <c r="D152" s="75"/>
      <c r="E152" s="16"/>
      <c r="F152" s="14"/>
      <c r="G152" s="14"/>
      <c r="H152" s="15">
        <f>+SUM(G153:G155)</f>
        <v>8606.9500000000007</v>
      </c>
      <c r="I152" s="50"/>
      <c r="J152" s="40"/>
      <c r="K152" s="16"/>
      <c r="L152" s="14"/>
      <c r="M152" s="14"/>
      <c r="N152" s="15">
        <f>SUM(M153:M156)</f>
        <v>6319.4760000000006</v>
      </c>
      <c r="O152" s="50"/>
      <c r="P152" s="75"/>
      <c r="Q152" s="16"/>
      <c r="R152" s="14"/>
      <c r="S152" s="16"/>
      <c r="T152" s="15">
        <f>SUM(S153:S155)</f>
        <v>2806.1736000000001</v>
      </c>
      <c r="U152" s="50"/>
    </row>
    <row r="153" spans="2:21" s="13" customFormat="1">
      <c r="B153" s="91" t="s">
        <v>285</v>
      </c>
      <c r="C153" s="154" t="s">
        <v>286</v>
      </c>
      <c r="D153" s="74" t="s">
        <v>140</v>
      </c>
      <c r="E153" s="104">
        <v>166.21</v>
      </c>
      <c r="F153" s="104">
        <v>17</v>
      </c>
      <c r="G153" s="11">
        <f>+F153*E153</f>
        <v>2825.57</v>
      </c>
      <c r="H153" s="11"/>
      <c r="I153" s="43"/>
      <c r="J153" s="103" t="s">
        <v>140</v>
      </c>
      <c r="K153" s="104">
        <v>35.1</v>
      </c>
      <c r="L153" s="112">
        <v>18.079999999999998</v>
      </c>
      <c r="M153" s="112">
        <f>+L153*K153</f>
        <v>634.60799999999995</v>
      </c>
      <c r="N153" s="11"/>
      <c r="O153" s="43"/>
      <c r="P153" s="74" t="s">
        <v>140</v>
      </c>
      <c r="Q153" s="11">
        <v>41.7</v>
      </c>
      <c r="R153" s="11">
        <v>18.190000000000001</v>
      </c>
      <c r="S153" s="10">
        <f t="shared" si="18"/>
        <v>758.52300000000014</v>
      </c>
      <c r="T153" s="11"/>
      <c r="U153" s="43"/>
    </row>
    <row r="154" spans="2:21" s="13" customFormat="1">
      <c r="B154" s="91" t="s">
        <v>287</v>
      </c>
      <c r="C154" s="154" t="s">
        <v>288</v>
      </c>
      <c r="D154" s="74" t="s">
        <v>140</v>
      </c>
      <c r="E154" s="104">
        <v>83.25</v>
      </c>
      <c r="F154" s="104">
        <v>38.5</v>
      </c>
      <c r="G154" s="11">
        <f>+F154*E154</f>
        <v>3205.125</v>
      </c>
      <c r="H154" s="11"/>
      <c r="I154" s="43"/>
      <c r="J154" s="103" t="s">
        <v>140</v>
      </c>
      <c r="K154" s="104">
        <v>73.62</v>
      </c>
      <c r="L154" s="242">
        <v>39.5</v>
      </c>
      <c r="M154" s="112">
        <f t="shared" ref="M154:M156" si="24">+L154*K154</f>
        <v>2907.9900000000002</v>
      </c>
      <c r="N154" s="238" t="s">
        <v>227</v>
      </c>
      <c r="O154" s="43"/>
      <c r="P154" s="74" t="s">
        <v>140</v>
      </c>
      <c r="Q154" s="11">
        <v>54.42</v>
      </c>
      <c r="R154" s="11">
        <v>32.83</v>
      </c>
      <c r="S154" s="10">
        <f t="shared" si="18"/>
        <v>1786.6086</v>
      </c>
      <c r="T154" s="11"/>
      <c r="U154" s="43"/>
    </row>
    <row r="155" spans="2:21" s="13" customFormat="1">
      <c r="B155" s="91" t="s">
        <v>289</v>
      </c>
      <c r="C155" s="154" t="s">
        <v>290</v>
      </c>
      <c r="D155" s="74" t="s">
        <v>140</v>
      </c>
      <c r="E155" s="104">
        <v>166.21</v>
      </c>
      <c r="F155" s="104">
        <v>15.5</v>
      </c>
      <c r="G155" s="11">
        <f t="shared" ref="G155" si="25">+F155*E155</f>
        <v>2576.2550000000001</v>
      </c>
      <c r="H155" s="11"/>
      <c r="I155" s="43"/>
      <c r="J155" s="103" t="s">
        <v>140</v>
      </c>
      <c r="K155" s="104">
        <v>7.8</v>
      </c>
      <c r="L155" s="112">
        <v>4.37</v>
      </c>
      <c r="M155" s="112">
        <f t="shared" si="24"/>
        <v>34.085999999999999</v>
      </c>
      <c r="N155" s="11"/>
      <c r="O155" s="43"/>
      <c r="P155" s="74" t="s">
        <v>140</v>
      </c>
      <c r="Q155" s="11">
        <v>41.7</v>
      </c>
      <c r="R155" s="11">
        <v>6.26</v>
      </c>
      <c r="S155" s="10">
        <f t="shared" si="18"/>
        <v>261.04200000000003</v>
      </c>
      <c r="T155" s="11"/>
      <c r="U155" s="43"/>
    </row>
    <row r="156" spans="2:21" s="13" customFormat="1">
      <c r="B156" s="91"/>
      <c r="C156" s="139" t="s">
        <v>291</v>
      </c>
      <c r="D156" s="74"/>
      <c r="E156" s="104"/>
      <c r="F156" s="104"/>
      <c r="G156" s="11"/>
      <c r="H156" s="11"/>
      <c r="I156" s="43"/>
      <c r="J156" s="103" t="s">
        <v>140</v>
      </c>
      <c r="K156" s="104">
        <v>59.6</v>
      </c>
      <c r="L156" s="112">
        <v>46.02</v>
      </c>
      <c r="M156" s="112">
        <f t="shared" si="24"/>
        <v>2742.7920000000004</v>
      </c>
      <c r="N156" s="372" t="s">
        <v>292</v>
      </c>
      <c r="O156" s="373"/>
      <c r="P156" s="74"/>
      <c r="Q156" s="104"/>
      <c r="R156" s="11"/>
      <c r="S156" s="10"/>
      <c r="T156" s="11"/>
      <c r="U156" s="43"/>
    </row>
    <row r="157" spans="2:21" s="13" customFormat="1">
      <c r="B157" s="67" t="s">
        <v>293</v>
      </c>
      <c r="C157" s="153" t="s">
        <v>294</v>
      </c>
      <c r="D157" s="75"/>
      <c r="E157" s="16"/>
      <c r="F157" s="14"/>
      <c r="G157" s="14"/>
      <c r="H157" s="15">
        <f>+G158</f>
        <v>2475.48</v>
      </c>
      <c r="I157" s="50"/>
      <c r="J157" s="40"/>
      <c r="K157" s="16"/>
      <c r="L157" s="14"/>
      <c r="M157" s="14"/>
      <c r="N157" s="15">
        <f>+M178+M158</f>
        <v>9777.15</v>
      </c>
      <c r="O157" s="50"/>
      <c r="P157" s="75"/>
      <c r="Q157" s="16"/>
      <c r="R157" s="14"/>
      <c r="S157" s="16"/>
      <c r="T157" s="15">
        <f>SUM(S158:S178)</f>
        <v>3914</v>
      </c>
      <c r="U157" s="50"/>
    </row>
    <row r="158" spans="2:21" s="13" customFormat="1" ht="57.75" customHeight="1">
      <c r="B158" s="91" t="s">
        <v>295</v>
      </c>
      <c r="C158" s="156" t="s">
        <v>296</v>
      </c>
      <c r="D158" s="74" t="s">
        <v>76</v>
      </c>
      <c r="E158" s="108">
        <v>3</v>
      </c>
      <c r="F158" s="108">
        <v>825.16</v>
      </c>
      <c r="G158" s="11">
        <f>+F158*E158</f>
        <v>2475.48</v>
      </c>
      <c r="H158" s="11"/>
      <c r="I158" s="43"/>
      <c r="J158" s="42"/>
      <c r="K158" s="108">
        <v>3</v>
      </c>
      <c r="L158" s="11">
        <v>1124.05</v>
      </c>
      <c r="M158" s="11">
        <f>+L158*K158</f>
        <v>3372.1499999999996</v>
      </c>
      <c r="N158" s="11"/>
      <c r="O158" s="43"/>
      <c r="P158" s="74" t="s">
        <v>76</v>
      </c>
      <c r="Q158" s="11">
        <v>4</v>
      </c>
      <c r="R158" s="11">
        <v>978.5</v>
      </c>
      <c r="S158" s="10">
        <f t="shared" si="18"/>
        <v>3914</v>
      </c>
      <c r="T158" s="11"/>
      <c r="U158" s="43"/>
    </row>
    <row r="159" spans="2:21" s="13" customFormat="1" ht="57.75" customHeight="1">
      <c r="B159" s="91" t="s">
        <v>297</v>
      </c>
      <c r="C159" s="151" t="s">
        <v>298</v>
      </c>
      <c r="D159" s="74" t="s">
        <v>76</v>
      </c>
      <c r="E159" s="11"/>
      <c r="F159" s="11"/>
      <c r="G159" s="11"/>
      <c r="H159" s="11"/>
      <c r="I159" s="43"/>
      <c r="J159" s="42"/>
      <c r="K159" s="11"/>
      <c r="L159" s="11"/>
      <c r="M159" s="11"/>
      <c r="N159" s="11"/>
      <c r="O159" s="43"/>
      <c r="P159" s="74"/>
      <c r="Q159" s="11"/>
      <c r="R159" s="11"/>
      <c r="S159" s="10"/>
      <c r="T159" s="11"/>
      <c r="U159" s="43"/>
    </row>
    <row r="160" spans="2:21" s="13" customFormat="1" ht="57.75" customHeight="1">
      <c r="B160" s="91" t="s">
        <v>299</v>
      </c>
      <c r="C160" s="151" t="s">
        <v>300</v>
      </c>
      <c r="D160" s="74" t="s">
        <v>76</v>
      </c>
      <c r="E160" s="11"/>
      <c r="F160" s="11"/>
      <c r="G160" s="11"/>
      <c r="H160" s="11"/>
      <c r="I160" s="43"/>
      <c r="J160" s="42"/>
      <c r="K160" s="11"/>
      <c r="L160" s="11"/>
      <c r="M160" s="11"/>
      <c r="N160" s="11"/>
      <c r="O160" s="43"/>
      <c r="P160" s="74"/>
      <c r="Q160" s="11"/>
      <c r="R160" s="11"/>
      <c r="S160" s="10"/>
      <c r="T160" s="11"/>
      <c r="U160" s="43"/>
    </row>
    <row r="161" spans="2:22" s="13" customFormat="1" ht="57.75" customHeight="1">
      <c r="B161" s="91" t="s">
        <v>301</v>
      </c>
      <c r="C161" s="151" t="s">
        <v>302</v>
      </c>
      <c r="D161" s="74" t="s">
        <v>76</v>
      </c>
      <c r="E161" s="11"/>
      <c r="F161" s="11"/>
      <c r="G161" s="11"/>
      <c r="H161" s="11"/>
      <c r="I161" s="43"/>
      <c r="J161" s="42"/>
      <c r="K161" s="11"/>
      <c r="L161" s="11"/>
      <c r="M161" s="11"/>
      <c r="N161" s="11"/>
      <c r="O161" s="43"/>
      <c r="P161" s="74"/>
      <c r="Q161" s="11"/>
      <c r="R161" s="11"/>
      <c r="S161" s="10"/>
      <c r="T161" s="11"/>
      <c r="U161" s="43"/>
    </row>
    <row r="162" spans="2:22" s="13" customFormat="1" ht="57.75" customHeight="1">
      <c r="B162" s="91" t="s">
        <v>303</v>
      </c>
      <c r="C162" s="156" t="s">
        <v>304</v>
      </c>
      <c r="D162" s="74" t="s">
        <v>76</v>
      </c>
      <c r="E162" s="11"/>
      <c r="F162" s="11"/>
      <c r="G162" s="11"/>
      <c r="H162" s="11"/>
      <c r="I162" s="43"/>
      <c r="J162" s="42"/>
      <c r="K162" s="11"/>
      <c r="L162" s="11"/>
      <c r="M162" s="11"/>
      <c r="N162" s="11"/>
      <c r="O162" s="43"/>
      <c r="P162" s="74"/>
      <c r="Q162" s="11"/>
      <c r="R162" s="11"/>
      <c r="S162" s="10"/>
      <c r="T162" s="11"/>
      <c r="U162" s="43"/>
    </row>
    <row r="163" spans="2:22" s="13" customFormat="1" ht="30">
      <c r="B163" s="91" t="s">
        <v>305</v>
      </c>
      <c r="C163" s="156" t="s">
        <v>306</v>
      </c>
      <c r="D163" s="74" t="s">
        <v>76</v>
      </c>
      <c r="E163" s="11"/>
      <c r="F163" s="11"/>
      <c r="G163" s="11"/>
      <c r="H163" s="11"/>
      <c r="I163" s="43"/>
      <c r="J163" s="42"/>
      <c r="K163" s="11"/>
      <c r="L163" s="11"/>
      <c r="M163" s="11"/>
      <c r="N163" s="11"/>
      <c r="O163" s="43"/>
      <c r="P163" s="74"/>
      <c r="Q163" s="11"/>
      <c r="R163" s="11"/>
      <c r="S163" s="10"/>
      <c r="T163" s="11"/>
      <c r="U163" s="43"/>
    </row>
    <row r="164" spans="2:22" s="13" customFormat="1">
      <c r="B164" s="91" t="s">
        <v>307</v>
      </c>
      <c r="C164" s="156" t="s">
        <v>308</v>
      </c>
      <c r="D164" s="74" t="s">
        <v>76</v>
      </c>
      <c r="E164" s="11"/>
      <c r="F164" s="11"/>
      <c r="G164" s="11"/>
      <c r="H164" s="11"/>
      <c r="I164" s="43"/>
      <c r="J164" s="42"/>
      <c r="K164" s="11"/>
      <c r="L164" s="11"/>
      <c r="M164" s="11"/>
      <c r="N164" s="11"/>
      <c r="O164" s="43"/>
      <c r="P164" s="74"/>
      <c r="Q164" s="11"/>
      <c r="R164" s="11"/>
      <c r="S164" s="10"/>
      <c r="T164" s="11"/>
      <c r="U164" s="43"/>
    </row>
    <row r="165" spans="2:22" s="13" customFormat="1" ht="30">
      <c r="B165" s="91" t="s">
        <v>309</v>
      </c>
      <c r="C165" s="158" t="s">
        <v>310</v>
      </c>
      <c r="D165" s="74" t="s">
        <v>76</v>
      </c>
      <c r="E165" s="11"/>
      <c r="F165" s="10"/>
      <c r="G165" s="10"/>
      <c r="H165" s="10"/>
      <c r="I165" s="38"/>
      <c r="J165" s="37"/>
      <c r="K165" s="11"/>
      <c r="L165" s="10"/>
      <c r="M165" s="10"/>
      <c r="N165" s="10"/>
      <c r="O165" s="38"/>
      <c r="P165" s="74"/>
      <c r="Q165" s="11"/>
      <c r="R165" s="10"/>
      <c r="S165" s="10"/>
      <c r="T165" s="10"/>
      <c r="U165" s="38"/>
    </row>
    <row r="166" spans="2:22" s="13" customFormat="1">
      <c r="B166" s="91" t="s">
        <v>311</v>
      </c>
      <c r="C166" s="152" t="s">
        <v>312</v>
      </c>
      <c r="D166" s="74" t="s">
        <v>76</v>
      </c>
      <c r="E166" s="11"/>
      <c r="F166" s="20"/>
      <c r="G166" s="20"/>
      <c r="H166" s="20"/>
      <c r="I166" s="52"/>
      <c r="J166" s="51"/>
      <c r="K166" s="11"/>
      <c r="L166" s="20"/>
      <c r="M166" s="20"/>
      <c r="N166" s="20"/>
      <c r="O166" s="52"/>
      <c r="P166" s="74"/>
      <c r="Q166" s="11"/>
      <c r="R166" s="20"/>
      <c r="S166" s="10"/>
      <c r="T166" s="20"/>
      <c r="U166" s="52"/>
    </row>
    <row r="167" spans="2:22" s="13" customFormat="1">
      <c r="B167" s="91" t="s">
        <v>313</v>
      </c>
      <c r="C167" s="152" t="s">
        <v>314</v>
      </c>
      <c r="D167" s="74" t="s">
        <v>76</v>
      </c>
      <c r="E167" s="11"/>
      <c r="F167" s="20"/>
      <c r="G167" s="20"/>
      <c r="H167" s="20"/>
      <c r="I167" s="52"/>
      <c r="J167" s="51"/>
      <c r="K167" s="11"/>
      <c r="L167" s="20"/>
      <c r="M167" s="20"/>
      <c r="N167" s="20"/>
      <c r="O167" s="52"/>
      <c r="P167" s="74"/>
      <c r="Q167" s="11"/>
      <c r="R167" s="20"/>
      <c r="S167" s="10"/>
      <c r="T167" s="20"/>
      <c r="U167" s="52"/>
    </row>
    <row r="168" spans="2:22" s="13" customFormat="1">
      <c r="B168" s="91" t="s">
        <v>315</v>
      </c>
      <c r="C168" s="152" t="s">
        <v>316</v>
      </c>
      <c r="D168" s="74" t="s">
        <v>76</v>
      </c>
      <c r="E168" s="11"/>
      <c r="F168" s="20"/>
      <c r="G168" s="20"/>
      <c r="H168" s="20"/>
      <c r="I168" s="52"/>
      <c r="J168" s="51"/>
      <c r="K168" s="11"/>
      <c r="L168" s="20"/>
      <c r="M168" s="20"/>
      <c r="N168" s="20"/>
      <c r="O168" s="52"/>
      <c r="P168" s="234" t="s">
        <v>76</v>
      </c>
      <c r="Q168" s="235">
        <v>9</v>
      </c>
      <c r="R168" s="235"/>
      <c r="S168" s="218"/>
      <c r="T168" s="384" t="s">
        <v>270</v>
      </c>
      <c r="U168" s="385"/>
      <c r="V168" s="13" t="s">
        <v>317</v>
      </c>
    </row>
    <row r="169" spans="2:22" s="13" customFormat="1">
      <c r="B169" s="91" t="s">
        <v>318</v>
      </c>
      <c r="C169" s="151" t="s">
        <v>319</v>
      </c>
      <c r="D169" s="74" t="s">
        <v>76</v>
      </c>
      <c r="E169" s="11"/>
      <c r="F169" s="20"/>
      <c r="G169" s="20"/>
      <c r="H169" s="20"/>
      <c r="I169" s="52"/>
      <c r="J169" s="51"/>
      <c r="K169" s="11"/>
      <c r="L169" s="20"/>
      <c r="M169" s="20"/>
      <c r="N169" s="20"/>
      <c r="O169" s="52"/>
      <c r="P169" s="74"/>
      <c r="Q169" s="11"/>
      <c r="R169" s="20"/>
      <c r="S169" s="10"/>
      <c r="T169" s="20"/>
      <c r="U169" s="52"/>
    </row>
    <row r="170" spans="2:22" s="13" customFormat="1">
      <c r="B170" s="91" t="s">
        <v>320</v>
      </c>
      <c r="C170" s="151" t="s">
        <v>321</v>
      </c>
      <c r="D170" s="74" t="s">
        <v>76</v>
      </c>
      <c r="E170" s="11"/>
      <c r="F170" s="20"/>
      <c r="G170" s="20"/>
      <c r="H170" s="20"/>
      <c r="I170" s="52"/>
      <c r="J170" s="51"/>
      <c r="K170" s="11"/>
      <c r="L170" s="20"/>
      <c r="M170" s="20"/>
      <c r="N170" s="20"/>
      <c r="O170" s="52"/>
      <c r="P170" s="74"/>
      <c r="Q170" s="11"/>
      <c r="R170" s="20"/>
      <c r="S170" s="10"/>
      <c r="T170" s="20"/>
      <c r="U170" s="52"/>
    </row>
    <row r="171" spans="2:22" s="13" customFormat="1">
      <c r="B171" s="91" t="s">
        <v>322</v>
      </c>
      <c r="C171" s="151" t="s">
        <v>323</v>
      </c>
      <c r="D171" s="74" t="s">
        <v>76</v>
      </c>
      <c r="E171" s="11"/>
      <c r="F171" s="20"/>
      <c r="G171" s="20"/>
      <c r="H171" s="20"/>
      <c r="I171" s="52"/>
      <c r="J171" s="51"/>
      <c r="K171" s="11"/>
      <c r="L171" s="20"/>
      <c r="M171" s="20"/>
      <c r="N171" s="20"/>
      <c r="O171" s="52"/>
      <c r="P171" s="74"/>
      <c r="Q171" s="11"/>
      <c r="R171" s="20"/>
      <c r="S171" s="10"/>
      <c r="T171" s="20"/>
      <c r="U171" s="52"/>
    </row>
    <row r="172" spans="2:22" s="13" customFormat="1">
      <c r="B172" s="91" t="s">
        <v>324</v>
      </c>
      <c r="C172" s="151" t="s">
        <v>325</v>
      </c>
      <c r="D172" s="74" t="s">
        <v>76</v>
      </c>
      <c r="E172" s="11"/>
      <c r="F172" s="20"/>
      <c r="G172" s="20"/>
      <c r="H172" s="20"/>
      <c r="I172" s="52"/>
      <c r="J172" s="51"/>
      <c r="K172" s="11"/>
      <c r="L172" s="20"/>
      <c r="M172" s="20"/>
      <c r="N172" s="20"/>
      <c r="O172" s="52"/>
      <c r="P172" s="74"/>
      <c r="Q172" s="11"/>
      <c r="R172" s="20"/>
      <c r="S172" s="10"/>
      <c r="T172" s="20"/>
      <c r="U172" s="52"/>
    </row>
    <row r="173" spans="2:22" s="13" customFormat="1">
      <c r="B173" s="91" t="s">
        <v>326</v>
      </c>
      <c r="C173" s="151" t="s">
        <v>327</v>
      </c>
      <c r="D173" s="74" t="s">
        <v>76</v>
      </c>
      <c r="E173" s="11"/>
      <c r="F173" s="20"/>
      <c r="G173" s="20"/>
      <c r="H173" s="20"/>
      <c r="I173" s="52"/>
      <c r="J173" s="51"/>
      <c r="K173" s="11"/>
      <c r="L173" s="20"/>
      <c r="M173" s="20"/>
      <c r="N173" s="20"/>
      <c r="O173" s="52"/>
      <c r="P173" s="74"/>
      <c r="Q173" s="11"/>
      <c r="R173" s="20"/>
      <c r="S173" s="10"/>
      <c r="T173" s="20"/>
      <c r="U173" s="52"/>
    </row>
    <row r="174" spans="2:22" s="13" customFormat="1">
      <c r="B174" s="91" t="s">
        <v>328</v>
      </c>
      <c r="C174" s="151" t="s">
        <v>329</v>
      </c>
      <c r="D174" s="74" t="s">
        <v>76</v>
      </c>
      <c r="E174" s="11"/>
      <c r="F174" s="20"/>
      <c r="G174" s="20"/>
      <c r="H174" s="20"/>
      <c r="I174" s="52"/>
      <c r="J174" s="51"/>
      <c r="K174" s="11"/>
      <c r="L174" s="20"/>
      <c r="M174" s="20"/>
      <c r="N174" s="20"/>
      <c r="O174" s="52"/>
      <c r="P174" s="74"/>
      <c r="Q174" s="11"/>
      <c r="R174" s="20"/>
      <c r="S174" s="10"/>
      <c r="T174" s="20"/>
      <c r="U174" s="52"/>
    </row>
    <row r="175" spans="2:22" s="13" customFormat="1">
      <c r="B175" s="91" t="s">
        <v>330</v>
      </c>
      <c r="C175" s="151" t="s">
        <v>331</v>
      </c>
      <c r="D175" s="74" t="s">
        <v>76</v>
      </c>
      <c r="E175" s="11"/>
      <c r="F175" s="20"/>
      <c r="G175" s="20"/>
      <c r="H175" s="20"/>
      <c r="I175" s="52"/>
      <c r="J175" s="51"/>
      <c r="K175" s="11"/>
      <c r="L175" s="20"/>
      <c r="M175" s="20"/>
      <c r="N175" s="20"/>
      <c r="O175" s="52"/>
      <c r="P175" s="74"/>
      <c r="Q175" s="11"/>
      <c r="R175" s="20"/>
      <c r="S175" s="10"/>
      <c r="T175" s="20"/>
      <c r="U175" s="52"/>
    </row>
    <row r="176" spans="2:22" s="13" customFormat="1">
      <c r="B176" s="91" t="s">
        <v>332</v>
      </c>
      <c r="C176" s="152" t="s">
        <v>333</v>
      </c>
      <c r="D176" s="74" t="s">
        <v>76</v>
      </c>
      <c r="E176" s="11"/>
      <c r="F176" s="20"/>
      <c r="G176" s="20"/>
      <c r="H176" s="20"/>
      <c r="I176" s="52"/>
      <c r="J176" s="51"/>
      <c r="K176" s="11"/>
      <c r="L176" s="20"/>
      <c r="M176" s="20"/>
      <c r="N176" s="20"/>
      <c r="O176" s="52"/>
      <c r="P176" s="74"/>
      <c r="Q176" s="11"/>
      <c r="R176" s="20"/>
      <c r="S176" s="10"/>
      <c r="T176" s="20"/>
      <c r="U176" s="52"/>
    </row>
    <row r="177" spans="2:21" s="13" customFormat="1" ht="30">
      <c r="B177" s="91" t="s">
        <v>334</v>
      </c>
      <c r="C177" s="151" t="s">
        <v>335</v>
      </c>
      <c r="D177" s="74" t="s">
        <v>21</v>
      </c>
      <c r="E177" s="11"/>
      <c r="F177" s="20"/>
      <c r="G177" s="20"/>
      <c r="H177" s="20"/>
      <c r="I177" s="52"/>
      <c r="J177" s="51"/>
      <c r="K177" s="11"/>
      <c r="L177" s="20"/>
      <c r="M177" s="20"/>
      <c r="N177" s="20"/>
      <c r="O177" s="52"/>
      <c r="P177" s="74"/>
      <c r="Q177" s="11"/>
      <c r="R177" s="20"/>
      <c r="S177" s="10"/>
      <c r="T177" s="20"/>
      <c r="U177" s="52"/>
    </row>
    <row r="178" spans="2:21" s="13" customFormat="1" ht="30">
      <c r="B178" s="91"/>
      <c r="C178" s="142" t="s">
        <v>336</v>
      </c>
      <c r="D178" s="51" t="s">
        <v>140</v>
      </c>
      <c r="E178" s="393" t="s">
        <v>337</v>
      </c>
      <c r="F178" s="394"/>
      <c r="G178" s="394"/>
      <c r="H178" s="394"/>
      <c r="I178" s="395"/>
      <c r="J178" s="51" t="s">
        <v>140</v>
      </c>
      <c r="K178" s="11">
        <v>9.15</v>
      </c>
      <c r="L178" s="20">
        <v>700</v>
      </c>
      <c r="M178" s="20">
        <f>+L178*K178</f>
        <v>6405</v>
      </c>
      <c r="N178" s="20"/>
      <c r="O178" s="52"/>
      <c r="P178" s="390" t="s">
        <v>338</v>
      </c>
      <c r="Q178" s="391"/>
      <c r="R178" s="391"/>
      <c r="S178" s="391"/>
      <c r="T178" s="391"/>
      <c r="U178" s="392"/>
    </row>
    <row r="179" spans="2:21" s="13" customFormat="1">
      <c r="B179" s="67" t="s">
        <v>339</v>
      </c>
      <c r="C179" s="153" t="s">
        <v>340</v>
      </c>
      <c r="D179" s="75"/>
      <c r="E179" s="16"/>
      <c r="F179" s="21"/>
      <c r="G179" s="21"/>
      <c r="H179" s="21">
        <f>+SUM(G180:G195)</f>
        <v>72235.079999999987</v>
      </c>
      <c r="I179" s="54"/>
      <c r="J179" s="53"/>
      <c r="K179" s="16"/>
      <c r="L179" s="21"/>
      <c r="M179" s="21"/>
      <c r="N179" s="21">
        <f>+SUM(M183:M198)</f>
        <v>63098.71880000001</v>
      </c>
      <c r="O179" s="54"/>
      <c r="P179" s="75"/>
      <c r="Q179" s="16"/>
      <c r="R179" s="21"/>
      <c r="S179" s="16"/>
      <c r="T179" s="21">
        <f>SUM(S180:S198)</f>
        <v>141478.88999999998</v>
      </c>
      <c r="U179" s="54"/>
    </row>
    <row r="180" spans="2:21" s="13" customFormat="1">
      <c r="B180" s="91" t="s">
        <v>341</v>
      </c>
      <c r="C180" s="158" t="s">
        <v>342</v>
      </c>
      <c r="D180" s="73" t="s">
        <v>32</v>
      </c>
      <c r="E180" s="104">
        <v>10.08</v>
      </c>
      <c r="F180" s="104">
        <v>392</v>
      </c>
      <c r="G180" s="22">
        <f>+F180*E180</f>
        <v>3951.36</v>
      </c>
      <c r="H180" s="386" t="s">
        <v>343</v>
      </c>
      <c r="I180" s="387"/>
      <c r="J180" s="55"/>
      <c r="K180" s="104"/>
      <c r="L180" s="22"/>
      <c r="M180" s="22"/>
      <c r="N180" s="22"/>
      <c r="O180" s="56"/>
      <c r="P180" s="73" t="s">
        <v>32</v>
      </c>
      <c r="Q180" s="130">
        <v>20.16</v>
      </c>
      <c r="R180" s="130">
        <v>480</v>
      </c>
      <c r="S180" s="10">
        <f t="shared" ref="S180:S241" si="26">R180*Q180</f>
        <v>9676.7999999999993</v>
      </c>
      <c r="T180" s="22"/>
      <c r="U180" s="56"/>
    </row>
    <row r="181" spans="2:21" s="13" customFormat="1">
      <c r="B181" s="91" t="s">
        <v>344</v>
      </c>
      <c r="C181" s="158" t="s">
        <v>345</v>
      </c>
      <c r="D181" s="73" t="s">
        <v>32</v>
      </c>
      <c r="E181" s="104">
        <v>21.06</v>
      </c>
      <c r="F181" s="104">
        <v>392</v>
      </c>
      <c r="G181" s="22">
        <f>+F181*E181</f>
        <v>8255.5199999999986</v>
      </c>
      <c r="H181" s="388"/>
      <c r="I181" s="389"/>
      <c r="J181" s="55"/>
      <c r="K181" s="104"/>
      <c r="L181" s="22"/>
      <c r="M181" s="22"/>
      <c r="N181" s="22"/>
      <c r="O181" s="56"/>
      <c r="P181" s="73" t="s">
        <v>32</v>
      </c>
      <c r="Q181" s="130">
        <v>16.38</v>
      </c>
      <c r="R181" s="130">
        <v>480</v>
      </c>
      <c r="S181" s="10">
        <f t="shared" si="26"/>
        <v>7862.4</v>
      </c>
      <c r="T181" s="22"/>
      <c r="U181" s="56"/>
    </row>
    <row r="182" spans="2:21" s="13" customFormat="1">
      <c r="B182" s="91" t="s">
        <v>346</v>
      </c>
      <c r="C182" s="158" t="s">
        <v>347</v>
      </c>
      <c r="D182" s="73" t="s">
        <v>32</v>
      </c>
      <c r="E182" s="11"/>
      <c r="F182" s="22"/>
      <c r="G182" s="22">
        <f t="shared" ref="G182:G195" si="27">+F182*E182</f>
        <v>0</v>
      </c>
      <c r="H182" s="22"/>
      <c r="I182" s="56"/>
      <c r="J182" s="55"/>
      <c r="K182" s="11"/>
      <c r="L182" s="22"/>
      <c r="M182" s="22"/>
      <c r="N182" s="22"/>
      <c r="O182" s="56"/>
      <c r="P182" s="73" t="s">
        <v>32</v>
      </c>
      <c r="Q182" s="11"/>
      <c r="R182" s="22"/>
      <c r="S182" s="10"/>
      <c r="T182" s="22"/>
      <c r="U182" s="56"/>
    </row>
    <row r="183" spans="2:21" s="13" customFormat="1">
      <c r="B183" s="91" t="s">
        <v>348</v>
      </c>
      <c r="C183" s="158" t="s">
        <v>349</v>
      </c>
      <c r="D183" s="73" t="s">
        <v>32</v>
      </c>
      <c r="E183" s="11"/>
      <c r="F183" s="22"/>
      <c r="G183" s="22">
        <f t="shared" si="27"/>
        <v>0</v>
      </c>
      <c r="H183" s="22"/>
      <c r="I183" s="56"/>
      <c r="J183" s="55"/>
      <c r="K183" s="11"/>
      <c r="L183" s="22"/>
      <c r="M183" s="22"/>
      <c r="N183" s="22"/>
      <c r="O183" s="56"/>
      <c r="P183" s="73"/>
      <c r="Q183" s="11"/>
      <c r="R183" s="22"/>
      <c r="S183" s="10"/>
      <c r="T183" s="22"/>
      <c r="U183" s="56"/>
    </row>
    <row r="184" spans="2:21" s="13" customFormat="1">
      <c r="B184" s="91" t="s">
        <v>350</v>
      </c>
      <c r="C184" s="158" t="s">
        <v>351</v>
      </c>
      <c r="D184" s="73" t="s">
        <v>32</v>
      </c>
      <c r="E184" s="11"/>
      <c r="F184" s="22"/>
      <c r="G184" s="22">
        <f t="shared" si="27"/>
        <v>0</v>
      </c>
      <c r="H184" s="22"/>
      <c r="I184" s="56"/>
      <c r="J184" s="55"/>
      <c r="K184" s="11"/>
      <c r="L184" s="22"/>
      <c r="M184" s="22"/>
      <c r="N184" s="22"/>
      <c r="O184" s="56"/>
      <c r="P184" s="73"/>
      <c r="Q184" s="11"/>
      <c r="R184" s="22"/>
      <c r="S184" s="10"/>
      <c r="T184" s="22"/>
      <c r="U184" s="56"/>
    </row>
    <row r="185" spans="2:21" s="13" customFormat="1">
      <c r="B185" s="91" t="s">
        <v>352</v>
      </c>
      <c r="C185" s="156" t="s">
        <v>353</v>
      </c>
      <c r="D185" s="73" t="s">
        <v>32</v>
      </c>
      <c r="E185" s="11"/>
      <c r="F185" s="22"/>
      <c r="G185" s="22">
        <f t="shared" si="27"/>
        <v>0</v>
      </c>
      <c r="H185" s="22"/>
      <c r="I185" s="56"/>
      <c r="J185" s="55"/>
      <c r="K185" s="11"/>
      <c r="L185" s="22"/>
      <c r="M185" s="22"/>
      <c r="N185" s="22"/>
      <c r="O185" s="56"/>
      <c r="P185" s="73"/>
      <c r="Q185" s="11"/>
      <c r="R185" s="22"/>
      <c r="S185" s="10"/>
      <c r="T185" s="22"/>
      <c r="U185" s="56"/>
    </row>
    <row r="186" spans="2:21" s="13" customFormat="1">
      <c r="B186" s="91" t="s">
        <v>354</v>
      </c>
      <c r="C186" s="154" t="s">
        <v>355</v>
      </c>
      <c r="D186" s="73" t="s">
        <v>32</v>
      </c>
      <c r="E186" s="11"/>
      <c r="F186" s="22"/>
      <c r="G186" s="22">
        <f t="shared" si="27"/>
        <v>0</v>
      </c>
      <c r="H186" s="22"/>
      <c r="I186" s="56"/>
      <c r="J186" s="55"/>
      <c r="K186" s="11"/>
      <c r="L186" s="22"/>
      <c r="M186" s="22"/>
      <c r="N186" s="22"/>
      <c r="O186" s="56"/>
      <c r="P186" s="73"/>
      <c r="Q186" s="11"/>
      <c r="R186" s="22"/>
      <c r="S186" s="10"/>
      <c r="T186" s="22"/>
      <c r="U186" s="56"/>
    </row>
    <row r="187" spans="2:21" s="13" customFormat="1">
      <c r="B187" s="91" t="s">
        <v>356</v>
      </c>
      <c r="C187" s="158" t="s">
        <v>357</v>
      </c>
      <c r="D187" s="73" t="s">
        <v>32</v>
      </c>
      <c r="E187" s="11"/>
      <c r="F187" s="22"/>
      <c r="G187" s="22">
        <f t="shared" si="27"/>
        <v>0</v>
      </c>
      <c r="H187" s="22"/>
      <c r="I187" s="56"/>
      <c r="J187" s="55"/>
      <c r="K187" s="11"/>
      <c r="L187" s="22"/>
      <c r="M187" s="22"/>
      <c r="N187" s="22"/>
      <c r="O187" s="56"/>
      <c r="P187" s="73"/>
      <c r="Q187" s="11"/>
      <c r="R187" s="22"/>
      <c r="S187" s="10"/>
      <c r="T187" s="22"/>
      <c r="U187" s="56"/>
    </row>
    <row r="188" spans="2:21" s="13" customFormat="1">
      <c r="B188" s="91" t="s">
        <v>358</v>
      </c>
      <c r="C188" s="154" t="s">
        <v>359</v>
      </c>
      <c r="D188" s="223" t="s">
        <v>140</v>
      </c>
      <c r="E188" s="224">
        <v>33.119999999999997</v>
      </c>
      <c r="F188" s="224">
        <v>392</v>
      </c>
      <c r="G188" s="225">
        <f t="shared" si="27"/>
        <v>12983.039999999999</v>
      </c>
      <c r="H188" s="226"/>
      <c r="I188" s="227"/>
      <c r="J188" s="228" t="s">
        <v>76</v>
      </c>
      <c r="K188" s="224">
        <v>3</v>
      </c>
      <c r="L188" s="226">
        <v>4343.34</v>
      </c>
      <c r="M188" s="226">
        <f>+L188*K188</f>
        <v>13030.02</v>
      </c>
      <c r="N188" s="358" t="s">
        <v>360</v>
      </c>
      <c r="O188" s="359"/>
      <c r="P188" s="223" t="s">
        <v>76</v>
      </c>
      <c r="Q188" s="226">
        <v>3</v>
      </c>
      <c r="R188" s="226">
        <v>13103.26</v>
      </c>
      <c r="S188" s="229">
        <f t="shared" si="26"/>
        <v>39309.78</v>
      </c>
      <c r="T188" s="358" t="s">
        <v>361</v>
      </c>
      <c r="U188" s="359"/>
    </row>
    <row r="189" spans="2:21" s="13" customFormat="1" ht="30">
      <c r="B189" s="91" t="s">
        <v>362</v>
      </c>
      <c r="C189" s="158" t="s">
        <v>363</v>
      </c>
      <c r="D189" s="223" t="s">
        <v>140</v>
      </c>
      <c r="E189" s="233">
        <v>20.02</v>
      </c>
      <c r="F189" s="224">
        <v>392</v>
      </c>
      <c r="G189" s="225">
        <f t="shared" si="27"/>
        <v>7847.84</v>
      </c>
      <c r="H189" s="226"/>
      <c r="I189" s="227"/>
      <c r="J189" s="228" t="s">
        <v>76</v>
      </c>
      <c r="K189" s="224">
        <v>3</v>
      </c>
      <c r="L189" s="226">
        <v>7868.34</v>
      </c>
      <c r="M189" s="226">
        <f>+L189*K189</f>
        <v>23605.02</v>
      </c>
      <c r="N189" s="362"/>
      <c r="O189" s="363"/>
      <c r="P189" s="223" t="s">
        <v>76</v>
      </c>
      <c r="Q189" s="226">
        <v>3</v>
      </c>
      <c r="R189" s="226">
        <v>10007.969999999999</v>
      </c>
      <c r="S189" s="229">
        <f t="shared" si="26"/>
        <v>30023.909999999996</v>
      </c>
      <c r="T189" s="362"/>
      <c r="U189" s="363"/>
    </row>
    <row r="190" spans="2:21" s="13" customFormat="1" ht="30">
      <c r="B190" s="91" t="s">
        <v>364</v>
      </c>
      <c r="C190" s="158" t="s">
        <v>365</v>
      </c>
      <c r="D190" s="73" t="s">
        <v>76</v>
      </c>
      <c r="E190" s="104">
        <v>12</v>
      </c>
      <c r="F190" s="104">
        <v>180</v>
      </c>
      <c r="G190" s="22">
        <f t="shared" si="27"/>
        <v>2160</v>
      </c>
      <c r="H190" s="20"/>
      <c r="I190" s="52"/>
      <c r="J190" s="51"/>
      <c r="K190" s="104"/>
      <c r="L190" s="20"/>
      <c r="M190" s="20"/>
      <c r="N190" s="20"/>
      <c r="O190" s="52"/>
      <c r="P190" s="73"/>
      <c r="Q190" s="104"/>
      <c r="R190" s="20"/>
      <c r="S190" s="10"/>
      <c r="T190" s="20"/>
      <c r="U190" s="52"/>
    </row>
    <row r="191" spans="2:21" s="13" customFormat="1">
      <c r="B191" s="91" t="s">
        <v>366</v>
      </c>
      <c r="C191" s="158" t="s">
        <v>367</v>
      </c>
      <c r="D191" s="73" t="s">
        <v>76</v>
      </c>
      <c r="E191" s="104">
        <v>6</v>
      </c>
      <c r="F191" s="105">
        <v>1241</v>
      </c>
      <c r="G191" s="22">
        <f t="shared" si="27"/>
        <v>7446</v>
      </c>
      <c r="H191" s="20"/>
      <c r="I191" s="52"/>
      <c r="J191" s="51"/>
      <c r="K191" s="104"/>
      <c r="L191" s="20"/>
      <c r="M191" s="20"/>
      <c r="N191" s="20"/>
      <c r="O191" s="52"/>
      <c r="P191" s="73"/>
      <c r="Q191" s="129"/>
      <c r="R191" s="129"/>
      <c r="S191" s="10"/>
      <c r="T191" s="20"/>
      <c r="U191" s="52"/>
    </row>
    <row r="192" spans="2:21" s="13" customFormat="1">
      <c r="B192" s="91" t="s">
        <v>368</v>
      </c>
      <c r="C192" s="158" t="s">
        <v>369</v>
      </c>
      <c r="D192" s="73" t="s">
        <v>76</v>
      </c>
      <c r="E192" s="104">
        <v>12</v>
      </c>
      <c r="F192" s="104">
        <v>181</v>
      </c>
      <c r="G192" s="22">
        <f t="shared" si="27"/>
        <v>2172</v>
      </c>
      <c r="H192" s="20"/>
      <c r="I192" s="52"/>
      <c r="J192" s="51"/>
      <c r="K192" s="104"/>
      <c r="L192" s="20"/>
      <c r="M192" s="20"/>
      <c r="N192" s="20"/>
      <c r="O192" s="52"/>
      <c r="P192" s="73"/>
      <c r="Q192" s="104"/>
      <c r="R192" s="20"/>
      <c r="S192" s="10"/>
      <c r="T192" s="20"/>
      <c r="U192" s="52"/>
    </row>
    <row r="193" spans="2:22" s="13" customFormat="1">
      <c r="B193" s="91" t="s">
        <v>370</v>
      </c>
      <c r="C193" s="158" t="s">
        <v>371</v>
      </c>
      <c r="D193" s="73" t="s">
        <v>140</v>
      </c>
      <c r="E193" s="104">
        <v>17.7</v>
      </c>
      <c r="F193" s="104">
        <v>21.2</v>
      </c>
      <c r="G193" s="22">
        <f t="shared" si="27"/>
        <v>375.23999999999995</v>
      </c>
      <c r="H193" s="20"/>
      <c r="I193" s="52"/>
      <c r="J193" s="51"/>
      <c r="K193" s="104"/>
      <c r="L193" s="20"/>
      <c r="M193" s="20"/>
      <c r="N193" s="20"/>
      <c r="O193" s="52"/>
      <c r="P193" s="73"/>
      <c r="Q193" s="104"/>
      <c r="R193" s="20"/>
      <c r="S193" s="10"/>
      <c r="T193" s="20"/>
      <c r="U193" s="52"/>
    </row>
    <row r="194" spans="2:22" s="13" customFormat="1">
      <c r="B194" s="91"/>
      <c r="C194" s="139" t="s">
        <v>372</v>
      </c>
      <c r="D194" s="73" t="s">
        <v>76</v>
      </c>
      <c r="E194" s="224">
        <v>30.38</v>
      </c>
      <c r="F194" s="224">
        <v>392</v>
      </c>
      <c r="G194" s="225">
        <f>+F194*E194</f>
        <v>11908.96</v>
      </c>
      <c r="H194" s="358" t="s">
        <v>373</v>
      </c>
      <c r="I194" s="359"/>
      <c r="J194" s="51"/>
      <c r="K194" s="104"/>
      <c r="L194" s="20"/>
      <c r="M194" s="20"/>
      <c r="N194" s="20"/>
      <c r="O194" s="52"/>
      <c r="P194" s="73" t="s">
        <v>76</v>
      </c>
      <c r="Q194" s="129">
        <v>3</v>
      </c>
      <c r="R194" s="129">
        <v>12024.4</v>
      </c>
      <c r="S194" s="229">
        <f t="shared" si="26"/>
        <v>36073.199999999997</v>
      </c>
      <c r="T194" s="20"/>
      <c r="U194" s="52"/>
    </row>
    <row r="195" spans="2:22" s="13" customFormat="1">
      <c r="B195" s="91"/>
      <c r="C195" s="139" t="s">
        <v>374</v>
      </c>
      <c r="D195" s="73" t="s">
        <v>76</v>
      </c>
      <c r="E195" s="224">
        <v>38.61</v>
      </c>
      <c r="F195" s="224">
        <v>392</v>
      </c>
      <c r="G195" s="225">
        <f t="shared" si="27"/>
        <v>15135.119999999999</v>
      </c>
      <c r="H195" s="362"/>
      <c r="I195" s="363"/>
      <c r="J195" s="51"/>
      <c r="K195" s="104"/>
      <c r="L195" s="20"/>
      <c r="M195" s="20"/>
      <c r="N195" s="20"/>
      <c r="O195" s="52"/>
      <c r="P195" s="73" t="s">
        <v>76</v>
      </c>
      <c r="Q195" s="129">
        <v>3</v>
      </c>
      <c r="R195" s="129">
        <v>6177.6</v>
      </c>
      <c r="S195" s="229">
        <f t="shared" si="26"/>
        <v>18532.800000000003</v>
      </c>
      <c r="T195" s="20"/>
      <c r="U195" s="52"/>
    </row>
    <row r="196" spans="2:22" s="13" customFormat="1">
      <c r="B196" s="91"/>
      <c r="C196" s="139" t="s">
        <v>375</v>
      </c>
      <c r="D196" s="120" t="s">
        <v>32</v>
      </c>
      <c r="E196" s="104"/>
      <c r="F196" s="104"/>
      <c r="G196" s="22"/>
      <c r="H196" s="20"/>
      <c r="I196" s="52"/>
      <c r="J196" s="120" t="s">
        <v>32</v>
      </c>
      <c r="K196" s="104">
        <v>34.200000000000003</v>
      </c>
      <c r="L196" s="104">
        <v>570.83000000000004</v>
      </c>
      <c r="M196" s="20">
        <f>+L196*K196</f>
        <v>19522.386000000002</v>
      </c>
      <c r="N196" s="358" t="s">
        <v>376</v>
      </c>
      <c r="O196" s="359"/>
      <c r="P196" s="73"/>
      <c r="Q196" s="104"/>
      <c r="R196" s="20"/>
      <c r="S196" s="10"/>
      <c r="T196" s="20"/>
      <c r="U196" s="52"/>
    </row>
    <row r="197" spans="2:22" s="13" customFormat="1">
      <c r="B197" s="91"/>
      <c r="C197" s="139" t="s">
        <v>377</v>
      </c>
      <c r="D197" s="120" t="s">
        <v>32</v>
      </c>
      <c r="E197" s="104"/>
      <c r="F197" s="104"/>
      <c r="G197" s="22"/>
      <c r="H197" s="20"/>
      <c r="I197" s="52"/>
      <c r="J197" s="120" t="s">
        <v>32</v>
      </c>
      <c r="K197" s="104">
        <v>6.93</v>
      </c>
      <c r="L197" s="104">
        <v>570.83000000000004</v>
      </c>
      <c r="M197" s="20">
        <f t="shared" ref="M197:M198" si="28">+L197*K197</f>
        <v>3955.8519000000001</v>
      </c>
      <c r="N197" s="360"/>
      <c r="O197" s="361"/>
      <c r="P197" s="73"/>
      <c r="Q197" s="104"/>
      <c r="R197" s="20"/>
      <c r="S197" s="10"/>
      <c r="T197" s="20"/>
      <c r="U197" s="52"/>
    </row>
    <row r="198" spans="2:22" s="13" customFormat="1">
      <c r="B198" s="91"/>
      <c r="C198" s="139" t="s">
        <v>378</v>
      </c>
      <c r="D198" s="120" t="s">
        <v>32</v>
      </c>
      <c r="E198" s="104"/>
      <c r="F198" s="104"/>
      <c r="G198" s="22"/>
      <c r="H198" s="20"/>
      <c r="I198" s="52"/>
      <c r="J198" s="120" t="s">
        <v>32</v>
      </c>
      <c r="K198" s="104">
        <v>5.23</v>
      </c>
      <c r="L198" s="104">
        <v>570.83000000000004</v>
      </c>
      <c r="M198" s="20">
        <f t="shared" si="28"/>
        <v>2985.4409000000005</v>
      </c>
      <c r="N198" s="362"/>
      <c r="O198" s="363"/>
      <c r="P198" s="73"/>
      <c r="Q198" s="104"/>
      <c r="R198" s="20"/>
      <c r="S198" s="10"/>
      <c r="T198" s="20"/>
      <c r="U198" s="52"/>
    </row>
    <row r="199" spans="2:22" s="13" customFormat="1">
      <c r="B199" s="67" t="s">
        <v>379</v>
      </c>
      <c r="C199" s="153" t="s">
        <v>380</v>
      </c>
      <c r="D199" s="75"/>
      <c r="E199" s="169"/>
      <c r="F199" s="169"/>
      <c r="G199" s="21"/>
      <c r="H199" s="21">
        <f>+SUM(G200:G202)</f>
        <v>10780.5</v>
      </c>
      <c r="I199" s="54"/>
      <c r="J199" s="53"/>
      <c r="K199" s="169"/>
      <c r="L199" s="21"/>
      <c r="M199" s="21"/>
      <c r="N199" s="21">
        <f>+SUM(M200:M203)</f>
        <v>13024.311299999999</v>
      </c>
      <c r="O199" s="54"/>
      <c r="P199" s="75"/>
      <c r="Q199" s="169"/>
      <c r="R199" s="21"/>
      <c r="S199" s="16"/>
      <c r="T199" s="21">
        <f>SUM(S200:S203)</f>
        <v>4054.7537499999999</v>
      </c>
      <c r="U199" s="54"/>
    </row>
    <row r="200" spans="2:22" s="13" customFormat="1" ht="65.25" customHeight="1">
      <c r="B200" s="91" t="s">
        <v>381</v>
      </c>
      <c r="C200" s="161" t="s">
        <v>382</v>
      </c>
      <c r="D200" s="80" t="s">
        <v>32</v>
      </c>
      <c r="E200" s="108">
        <v>23.1</v>
      </c>
      <c r="F200" s="108">
        <v>75</v>
      </c>
      <c r="G200" s="22">
        <f>+F200*E200</f>
        <v>1732.5</v>
      </c>
      <c r="H200" s="22"/>
      <c r="I200" s="56"/>
      <c r="J200" s="55" t="s">
        <v>32</v>
      </c>
      <c r="K200" s="108">
        <v>48.51</v>
      </c>
      <c r="L200" s="20">
        <v>125.71</v>
      </c>
      <c r="M200" s="22">
        <f>+L200*K200</f>
        <v>6098.1920999999993</v>
      </c>
      <c r="N200" s="22"/>
      <c r="O200" s="56"/>
      <c r="P200" s="80" t="s">
        <v>32</v>
      </c>
      <c r="Q200" s="130">
        <v>36.625</v>
      </c>
      <c r="R200" s="129">
        <v>110.71</v>
      </c>
      <c r="S200" s="10">
        <f t="shared" si="26"/>
        <v>4054.7537499999999</v>
      </c>
      <c r="T200" s="22"/>
      <c r="U200" s="56"/>
    </row>
    <row r="201" spans="2:22" s="13" customFormat="1" ht="65.25" customHeight="1">
      <c r="B201" s="91" t="s">
        <v>383</v>
      </c>
      <c r="C201" s="161" t="s">
        <v>384</v>
      </c>
      <c r="D201" s="80" t="s">
        <v>32</v>
      </c>
      <c r="E201" s="108">
        <v>56.55</v>
      </c>
      <c r="F201" s="108">
        <v>85</v>
      </c>
      <c r="G201" s="22">
        <f>+F201*E201</f>
        <v>4806.75</v>
      </c>
      <c r="H201" s="22"/>
      <c r="I201" s="56"/>
      <c r="J201" s="55"/>
      <c r="K201" s="108"/>
      <c r="L201" s="20"/>
      <c r="M201" s="22"/>
      <c r="N201" s="22"/>
      <c r="O201" s="56"/>
      <c r="P201" s="80"/>
      <c r="Q201" s="108"/>
      <c r="R201" s="20"/>
      <c r="S201" s="10"/>
      <c r="T201" s="386" t="s">
        <v>385</v>
      </c>
      <c r="U201" s="387"/>
      <c r="V201" s="13" t="s">
        <v>386</v>
      </c>
    </row>
    <row r="202" spans="2:22" s="13" customFormat="1" ht="65.25" customHeight="1">
      <c r="B202" s="91" t="s">
        <v>387</v>
      </c>
      <c r="C202" s="161" t="s">
        <v>388</v>
      </c>
      <c r="D202" s="80" t="s">
        <v>32</v>
      </c>
      <c r="E202" s="108">
        <v>56.55</v>
      </c>
      <c r="F202" s="108">
        <v>75</v>
      </c>
      <c r="G202" s="22">
        <f t="shared" ref="G202" si="29">+F202*E202</f>
        <v>4241.25</v>
      </c>
      <c r="H202" s="20"/>
      <c r="I202" s="52"/>
      <c r="J202" s="51"/>
      <c r="K202" s="108"/>
      <c r="L202" s="20"/>
      <c r="M202" s="20"/>
      <c r="N202" s="20"/>
      <c r="O202" s="52"/>
      <c r="P202" s="80"/>
      <c r="Q202" s="108"/>
      <c r="R202" s="20"/>
      <c r="S202" s="10"/>
      <c r="T202" s="388"/>
      <c r="U202" s="389"/>
    </row>
    <row r="203" spans="2:22" s="13" customFormat="1" ht="65.25" customHeight="1">
      <c r="B203" s="91"/>
      <c r="C203" s="142" t="s">
        <v>389</v>
      </c>
      <c r="D203" s="51" t="s">
        <v>32</v>
      </c>
      <c r="E203" s="108"/>
      <c r="F203" s="108"/>
      <c r="G203" s="22"/>
      <c r="H203" s="20"/>
      <c r="I203" s="52"/>
      <c r="J203" s="51" t="s">
        <v>32</v>
      </c>
      <c r="K203" s="108">
        <v>44.33</v>
      </c>
      <c r="L203" s="20">
        <v>156.24</v>
      </c>
      <c r="M203" s="20">
        <f>+L203*K203</f>
        <v>6926.1192000000001</v>
      </c>
      <c r="N203" s="20"/>
      <c r="O203" s="52"/>
      <c r="P203" s="80"/>
      <c r="Q203" s="108"/>
      <c r="R203" s="20"/>
      <c r="S203" s="10"/>
      <c r="T203" s="20"/>
      <c r="U203" s="52"/>
    </row>
    <row r="204" spans="2:22" s="13" customFormat="1">
      <c r="B204" s="67" t="s">
        <v>390</v>
      </c>
      <c r="C204" s="153" t="s">
        <v>391</v>
      </c>
      <c r="D204" s="75"/>
      <c r="E204" s="16"/>
      <c r="F204" s="14"/>
      <c r="G204" s="14"/>
      <c r="H204" s="23">
        <f>+G207</f>
        <v>3722.9999999999995</v>
      </c>
      <c r="I204" s="50"/>
      <c r="J204" s="40"/>
      <c r="K204" s="16"/>
      <c r="L204" s="14"/>
      <c r="M204" s="14"/>
      <c r="N204" s="23">
        <f>SUM(M207:M212)</f>
        <v>6763.9800000000005</v>
      </c>
      <c r="O204" s="50"/>
      <c r="P204" s="75"/>
      <c r="Q204" s="16"/>
      <c r="R204" s="14"/>
      <c r="S204" s="16"/>
      <c r="T204" s="23">
        <f>SUM(S205:S212)</f>
        <v>1803.2598000000003</v>
      </c>
      <c r="U204" s="50"/>
    </row>
    <row r="205" spans="2:22" s="13" customFormat="1" ht="44.25" customHeight="1">
      <c r="B205" s="91" t="s">
        <v>392</v>
      </c>
      <c r="C205" s="161" t="s">
        <v>393</v>
      </c>
      <c r="D205" s="79" t="s">
        <v>140</v>
      </c>
      <c r="E205" s="11"/>
      <c r="F205" s="20"/>
      <c r="G205" s="20"/>
      <c r="H205" s="20"/>
      <c r="I205" s="52"/>
      <c r="J205" s="51"/>
      <c r="K205" s="11"/>
      <c r="L205" s="20"/>
      <c r="M205" s="20"/>
      <c r="N205" s="20"/>
      <c r="O205" s="52"/>
      <c r="P205" s="79" t="s">
        <v>140</v>
      </c>
      <c r="Q205" s="129">
        <v>3.35</v>
      </c>
      <c r="R205" s="129"/>
      <c r="S205" s="10"/>
      <c r="T205" s="20"/>
      <c r="U205" s="52"/>
    </row>
    <row r="206" spans="2:22" s="13" customFormat="1" ht="61.5" customHeight="1">
      <c r="B206" s="91" t="s">
        <v>394</v>
      </c>
      <c r="C206" s="161" t="s">
        <v>395</v>
      </c>
      <c r="D206" s="79" t="s">
        <v>32</v>
      </c>
      <c r="E206" s="11"/>
      <c r="F206" s="20"/>
      <c r="G206" s="20"/>
      <c r="H206" s="20"/>
      <c r="I206" s="52"/>
      <c r="J206" s="51"/>
      <c r="K206" s="11"/>
      <c r="L206" s="20"/>
      <c r="M206" s="20"/>
      <c r="N206" s="20"/>
      <c r="O206" s="52"/>
      <c r="P206" s="131" t="s">
        <v>140</v>
      </c>
      <c r="Q206" s="129">
        <v>3.35</v>
      </c>
      <c r="R206" s="129"/>
      <c r="S206" s="10"/>
      <c r="T206" s="20"/>
      <c r="U206" s="52"/>
    </row>
    <row r="207" spans="2:22" ht="59.25" customHeight="1">
      <c r="B207" s="91" t="s">
        <v>396</v>
      </c>
      <c r="C207" s="158" t="s">
        <v>397</v>
      </c>
      <c r="D207" s="73" t="s">
        <v>140</v>
      </c>
      <c r="E207" s="108">
        <v>10.199999999999999</v>
      </c>
      <c r="F207" s="108">
        <v>365</v>
      </c>
      <c r="G207" s="22">
        <f>+F207*E207</f>
        <v>3722.9999999999995</v>
      </c>
      <c r="H207" s="22"/>
      <c r="I207" s="56"/>
      <c r="J207" s="55"/>
      <c r="K207" s="108">
        <v>8.1</v>
      </c>
      <c r="L207" s="22">
        <v>628.12</v>
      </c>
      <c r="M207" s="22">
        <f>+L207*K207</f>
        <v>5087.7719999999999</v>
      </c>
      <c r="N207" s="22"/>
      <c r="O207" s="56"/>
      <c r="P207" s="73" t="s">
        <v>140</v>
      </c>
      <c r="Q207" s="130">
        <v>7.11</v>
      </c>
      <c r="R207" s="130">
        <v>178.18</v>
      </c>
      <c r="S207" s="10">
        <f t="shared" si="26"/>
        <v>1266.8598000000002</v>
      </c>
      <c r="T207" s="22"/>
      <c r="U207" s="56"/>
    </row>
    <row r="208" spans="2:22" ht="29.25" customHeight="1">
      <c r="B208" s="91"/>
      <c r="C208" s="139" t="s">
        <v>398</v>
      </c>
      <c r="D208" s="121" t="s">
        <v>140</v>
      </c>
      <c r="E208" s="108"/>
      <c r="F208" s="108"/>
      <c r="G208" s="22"/>
      <c r="H208" s="22"/>
      <c r="I208" s="56"/>
      <c r="J208" s="121" t="s">
        <v>140</v>
      </c>
      <c r="K208" s="108">
        <v>28.35</v>
      </c>
      <c r="L208" s="108">
        <v>33.96</v>
      </c>
      <c r="M208" s="22">
        <f>+L208*K208</f>
        <v>962.76600000000008</v>
      </c>
      <c r="N208" s="22"/>
      <c r="O208" s="56"/>
      <c r="P208" s="121"/>
      <c r="Q208" s="108"/>
      <c r="R208" s="22"/>
      <c r="S208" s="10">
        <f t="shared" si="26"/>
        <v>0</v>
      </c>
      <c r="T208" s="22"/>
      <c r="U208" s="56"/>
    </row>
    <row r="209" spans="2:23" ht="29.25" customHeight="1">
      <c r="B209" s="91"/>
      <c r="C209" s="139" t="s">
        <v>399</v>
      </c>
      <c r="D209" s="121" t="s">
        <v>140</v>
      </c>
      <c r="E209" s="108"/>
      <c r="F209" s="108"/>
      <c r="G209" s="22"/>
      <c r="H209" s="22"/>
      <c r="I209" s="56"/>
      <c r="J209" s="121" t="s">
        <v>140</v>
      </c>
      <c r="K209" s="108">
        <v>1.8</v>
      </c>
      <c r="L209" s="108">
        <v>28.09</v>
      </c>
      <c r="M209" s="22">
        <f t="shared" ref="M209:M217" si="30">+L209*K209</f>
        <v>50.561999999999998</v>
      </c>
      <c r="N209" s="22"/>
      <c r="O209" s="56"/>
      <c r="P209" s="121"/>
      <c r="Q209" s="108"/>
      <c r="R209" s="22"/>
      <c r="S209" s="10">
        <f t="shared" si="26"/>
        <v>0</v>
      </c>
      <c r="T209" s="22"/>
      <c r="U209" s="56"/>
    </row>
    <row r="210" spans="2:23" ht="29.25" customHeight="1">
      <c r="B210" s="91"/>
      <c r="C210" s="139" t="s">
        <v>400</v>
      </c>
      <c r="D210" s="122" t="s">
        <v>76</v>
      </c>
      <c r="E210" s="108"/>
      <c r="F210" s="108"/>
      <c r="G210" s="22"/>
      <c r="H210" s="22"/>
      <c r="I210" s="56"/>
      <c r="J210" s="122" t="s">
        <v>76</v>
      </c>
      <c r="K210" s="108">
        <v>3</v>
      </c>
      <c r="L210" s="108">
        <v>158.02000000000001</v>
      </c>
      <c r="M210" s="22">
        <f t="shared" si="30"/>
        <v>474.06000000000006</v>
      </c>
      <c r="N210" s="22"/>
      <c r="O210" s="56"/>
      <c r="P210" s="122"/>
      <c r="Q210" s="108"/>
      <c r="R210" s="22"/>
      <c r="S210" s="10">
        <f t="shared" si="26"/>
        <v>0</v>
      </c>
      <c r="T210" s="22"/>
      <c r="U210" s="56"/>
    </row>
    <row r="211" spans="2:23" ht="29.25" customHeight="1">
      <c r="B211" s="91"/>
      <c r="C211" s="139" t="s">
        <v>401</v>
      </c>
      <c r="D211" s="122" t="s">
        <v>76</v>
      </c>
      <c r="E211" s="108"/>
      <c r="F211" s="108"/>
      <c r="G211" s="22"/>
      <c r="H211" s="22"/>
      <c r="I211" s="56"/>
      <c r="J211" s="122" t="s">
        <v>76</v>
      </c>
      <c r="K211" s="108">
        <v>3</v>
      </c>
      <c r="L211" s="108">
        <v>62.94</v>
      </c>
      <c r="M211" s="22">
        <f t="shared" si="30"/>
        <v>188.82</v>
      </c>
      <c r="N211" s="22"/>
      <c r="O211" s="56"/>
      <c r="P211" s="122"/>
      <c r="Q211" s="108"/>
      <c r="R211" s="22"/>
      <c r="S211" s="10">
        <f t="shared" si="26"/>
        <v>0</v>
      </c>
      <c r="T211" s="22"/>
      <c r="U211" s="56"/>
    </row>
    <row r="212" spans="2:23" ht="29.25" customHeight="1">
      <c r="B212" s="91"/>
      <c r="C212" s="158" t="s">
        <v>402</v>
      </c>
      <c r="D212" s="73" t="s">
        <v>140</v>
      </c>
      <c r="E212" s="108"/>
      <c r="F212" s="108"/>
      <c r="G212" s="22"/>
      <c r="H212" s="22"/>
      <c r="I212" s="56"/>
      <c r="J212" s="122"/>
      <c r="K212" s="108"/>
      <c r="L212" s="108"/>
      <c r="M212" s="22"/>
      <c r="N212" s="22"/>
      <c r="O212" s="56"/>
      <c r="P212" s="73" t="s">
        <v>140</v>
      </c>
      <c r="Q212" s="130">
        <v>40.000000000000007</v>
      </c>
      <c r="R212" s="130">
        <v>13.41</v>
      </c>
      <c r="S212" s="10">
        <f t="shared" si="26"/>
        <v>536.40000000000009</v>
      </c>
      <c r="T212" s="22"/>
      <c r="U212" s="56"/>
    </row>
    <row r="213" spans="2:23" s="13" customFormat="1">
      <c r="B213" s="67" t="s">
        <v>403</v>
      </c>
      <c r="C213" s="153" t="s">
        <v>404</v>
      </c>
      <c r="D213" s="75"/>
      <c r="E213" s="16"/>
      <c r="F213" s="21"/>
      <c r="G213" s="21"/>
      <c r="H213" s="21">
        <f>+SUM(G214:G217)</f>
        <v>11590.008999999998</v>
      </c>
      <c r="I213" s="54"/>
      <c r="J213" s="53"/>
      <c r="K213" s="16"/>
      <c r="L213" s="21"/>
      <c r="M213" s="21"/>
      <c r="N213" s="21">
        <f>+SUM(M214:M217)</f>
        <v>11393.8015</v>
      </c>
      <c r="O213" s="54"/>
      <c r="P213" s="75"/>
      <c r="Q213" s="16"/>
      <c r="R213" s="21"/>
      <c r="S213" s="16"/>
      <c r="T213" s="21">
        <f>SUM(S214:S217)</f>
        <v>10763.227776</v>
      </c>
      <c r="U213" s="54"/>
    </row>
    <row r="214" spans="2:23" s="13" customFormat="1">
      <c r="B214" s="91" t="s">
        <v>405</v>
      </c>
      <c r="C214" s="156" t="s">
        <v>406</v>
      </c>
      <c r="D214" s="74" t="s">
        <v>32</v>
      </c>
      <c r="E214" s="104">
        <v>208.91</v>
      </c>
      <c r="F214" s="104">
        <v>18.399999999999999</v>
      </c>
      <c r="G214" s="20">
        <f>+(F214*E214)</f>
        <v>3843.9439999999995</v>
      </c>
      <c r="H214" s="20"/>
      <c r="I214" s="52"/>
      <c r="J214" s="120" t="s">
        <v>32</v>
      </c>
      <c r="K214" s="104">
        <v>93.52</v>
      </c>
      <c r="L214" s="104">
        <v>18.64</v>
      </c>
      <c r="M214" s="22">
        <f t="shared" si="30"/>
        <v>1743.2128</v>
      </c>
      <c r="N214" s="20"/>
      <c r="O214" s="52"/>
      <c r="P214" s="74" t="s">
        <v>32</v>
      </c>
      <c r="Q214" s="129">
        <v>172.97720000000001</v>
      </c>
      <c r="R214" s="129">
        <v>16.03</v>
      </c>
      <c r="S214" s="10">
        <f t="shared" si="26"/>
        <v>2772.8245160000006</v>
      </c>
      <c r="T214" s="20"/>
      <c r="U214" s="52"/>
    </row>
    <row r="215" spans="2:23" s="13" customFormat="1">
      <c r="B215" s="91" t="s">
        <v>407</v>
      </c>
      <c r="C215" s="156" t="s">
        <v>408</v>
      </c>
      <c r="D215" s="74" t="s">
        <v>32</v>
      </c>
      <c r="E215" s="104">
        <v>248.03</v>
      </c>
      <c r="F215" s="104">
        <v>16.7</v>
      </c>
      <c r="G215" s="20">
        <f t="shared" ref="G215:G217" si="31">+F215*E215</f>
        <v>4142.1009999999997</v>
      </c>
      <c r="H215" s="20"/>
      <c r="I215" s="52"/>
      <c r="J215" s="120" t="s">
        <v>32</v>
      </c>
      <c r="K215" s="104">
        <v>250.01</v>
      </c>
      <c r="L215" s="104">
        <v>17.510000000000002</v>
      </c>
      <c r="M215" s="22">
        <f t="shared" si="30"/>
        <v>4377.6751000000004</v>
      </c>
      <c r="N215" s="20"/>
      <c r="O215" s="52"/>
      <c r="P215" s="74" t="s">
        <v>32</v>
      </c>
      <c r="Q215" s="129">
        <v>144.13999999999999</v>
      </c>
      <c r="R215" s="129">
        <v>16.03</v>
      </c>
      <c r="S215" s="10">
        <f t="shared" si="26"/>
        <v>2310.5641999999998</v>
      </c>
      <c r="T215" s="20"/>
      <c r="U215" s="52"/>
    </row>
    <row r="216" spans="2:23" s="13" customFormat="1">
      <c r="B216" s="91" t="s">
        <v>409</v>
      </c>
      <c r="C216" s="156" t="s">
        <v>410</v>
      </c>
      <c r="D216" s="74" t="s">
        <v>32</v>
      </c>
      <c r="E216" s="104">
        <v>110</v>
      </c>
      <c r="F216" s="104">
        <v>21.8</v>
      </c>
      <c r="G216" s="20">
        <f t="shared" si="31"/>
        <v>2398</v>
      </c>
      <c r="H216" s="20"/>
      <c r="I216" s="52"/>
      <c r="J216" s="120" t="s">
        <v>32</v>
      </c>
      <c r="K216" s="104">
        <v>234.2</v>
      </c>
      <c r="L216" s="104">
        <v>18.52</v>
      </c>
      <c r="M216" s="22">
        <f t="shared" si="30"/>
        <v>4337.384</v>
      </c>
      <c r="N216" s="20"/>
      <c r="O216" s="52"/>
      <c r="P216" s="74" t="s">
        <v>32</v>
      </c>
      <c r="Q216" s="129">
        <v>302.39</v>
      </c>
      <c r="R216" s="129">
        <v>16.03</v>
      </c>
      <c r="S216" s="10">
        <f t="shared" si="26"/>
        <v>4847.3117000000002</v>
      </c>
      <c r="T216" s="20"/>
      <c r="U216" s="52"/>
    </row>
    <row r="217" spans="2:23" s="13" customFormat="1">
      <c r="B217" s="91" t="s">
        <v>411</v>
      </c>
      <c r="C217" s="156" t="s">
        <v>412</v>
      </c>
      <c r="D217" s="74" t="s">
        <v>32</v>
      </c>
      <c r="E217" s="104">
        <v>50.04</v>
      </c>
      <c r="F217" s="104">
        <v>24.1</v>
      </c>
      <c r="G217" s="20">
        <f t="shared" si="31"/>
        <v>1205.9639999999999</v>
      </c>
      <c r="H217" s="20"/>
      <c r="I217" s="52"/>
      <c r="J217" s="120" t="s">
        <v>32</v>
      </c>
      <c r="K217" s="104">
        <v>51.29</v>
      </c>
      <c r="L217" s="104">
        <v>18.239999999999998</v>
      </c>
      <c r="M217" s="22">
        <f t="shared" si="30"/>
        <v>935.52959999999996</v>
      </c>
      <c r="N217" s="20"/>
      <c r="O217" s="52"/>
      <c r="P217" s="74" t="s">
        <v>32</v>
      </c>
      <c r="Q217" s="129">
        <v>51.264000000000003</v>
      </c>
      <c r="R217" s="129">
        <v>16.240000000000002</v>
      </c>
      <c r="S217" s="10">
        <f t="shared" si="26"/>
        <v>832.52736000000016</v>
      </c>
      <c r="T217" s="20"/>
      <c r="U217" s="52"/>
    </row>
    <row r="218" spans="2:23" s="13" customFormat="1">
      <c r="B218" s="68" t="s">
        <v>413</v>
      </c>
      <c r="C218" s="162" t="s">
        <v>414</v>
      </c>
      <c r="D218" s="81"/>
      <c r="E218" s="16"/>
      <c r="F218" s="21"/>
      <c r="G218" s="21"/>
      <c r="H218" s="21">
        <f>+SUM(G219:G232)</f>
        <v>13269</v>
      </c>
      <c r="I218" s="54"/>
      <c r="J218" s="53"/>
      <c r="K218" s="16"/>
      <c r="L218" s="21"/>
      <c r="M218" s="21"/>
      <c r="N218" s="21">
        <f>SUM(M219:M238)</f>
        <v>16875.906999999999</v>
      </c>
      <c r="O218" s="54"/>
      <c r="P218" s="81"/>
      <c r="Q218" s="16"/>
      <c r="R218" s="21"/>
      <c r="S218" s="16"/>
      <c r="T218" s="21">
        <f>SUM(S219:S239)</f>
        <v>14955.54</v>
      </c>
      <c r="U218" s="54"/>
    </row>
    <row r="219" spans="2:23" s="13" customFormat="1" ht="30">
      <c r="B219" s="91" t="s">
        <v>415</v>
      </c>
      <c r="C219" s="161" t="s">
        <v>416</v>
      </c>
      <c r="D219" s="82" t="s">
        <v>76</v>
      </c>
      <c r="E219" s="11">
        <v>6</v>
      </c>
      <c r="F219" s="20">
        <v>470</v>
      </c>
      <c r="G219" s="20">
        <f>+F219*E219</f>
        <v>2820</v>
      </c>
      <c r="H219" s="20"/>
      <c r="I219" s="52"/>
      <c r="J219" s="51" t="s">
        <v>76</v>
      </c>
      <c r="K219" s="11">
        <v>6</v>
      </c>
      <c r="L219" s="20">
        <v>353.96</v>
      </c>
      <c r="M219" s="20">
        <f>+L219*K219</f>
        <v>2123.7599999999998</v>
      </c>
      <c r="N219" s="20"/>
      <c r="O219" s="52"/>
      <c r="P219" s="82" t="s">
        <v>76</v>
      </c>
      <c r="Q219" s="129">
        <v>6</v>
      </c>
      <c r="R219" s="129">
        <v>339.41</v>
      </c>
      <c r="S219" s="10">
        <f t="shared" si="26"/>
        <v>2036.46</v>
      </c>
      <c r="T219" s="20"/>
      <c r="U219" s="52"/>
    </row>
    <row r="220" spans="2:23" s="13" customFormat="1" ht="30">
      <c r="B220" s="91" t="s">
        <v>417</v>
      </c>
      <c r="C220" s="161" t="s">
        <v>418</v>
      </c>
      <c r="D220" s="82" t="s">
        <v>76</v>
      </c>
      <c r="E220" s="11"/>
      <c r="F220" s="20"/>
      <c r="G220" s="20"/>
      <c r="H220" s="20"/>
      <c r="I220" s="52"/>
      <c r="J220" s="51"/>
      <c r="K220" s="11"/>
      <c r="L220" s="20"/>
      <c r="M220" s="20"/>
      <c r="N220" s="20"/>
      <c r="O220" s="52"/>
      <c r="P220" s="82" t="s">
        <v>76</v>
      </c>
      <c r="Q220" s="129">
        <v>2</v>
      </c>
      <c r="R220" s="129"/>
      <c r="S220" s="10"/>
      <c r="T220" s="20"/>
      <c r="U220" s="52"/>
    </row>
    <row r="221" spans="2:23" s="13" customFormat="1" ht="30">
      <c r="B221" s="91" t="s">
        <v>419</v>
      </c>
      <c r="C221" s="161" t="s">
        <v>420</v>
      </c>
      <c r="D221" s="82" t="s">
        <v>76</v>
      </c>
      <c r="E221" s="11"/>
      <c r="F221" s="20"/>
      <c r="G221" s="20"/>
      <c r="H221" s="20"/>
      <c r="I221" s="52"/>
      <c r="J221" s="51"/>
      <c r="K221" s="11"/>
      <c r="L221" s="20"/>
      <c r="M221" s="20"/>
      <c r="N221" s="20"/>
      <c r="O221" s="52"/>
      <c r="P221" s="82" t="s">
        <v>76</v>
      </c>
      <c r="Q221" s="129">
        <v>2</v>
      </c>
      <c r="R221" s="129"/>
      <c r="S221" s="10"/>
      <c r="T221" s="20"/>
      <c r="U221" s="52"/>
    </row>
    <row r="222" spans="2:23" s="13" customFormat="1" ht="34.5" customHeight="1">
      <c r="B222" s="91" t="s">
        <v>421</v>
      </c>
      <c r="C222" s="161" t="s">
        <v>422</v>
      </c>
      <c r="D222" s="82" t="s">
        <v>76</v>
      </c>
      <c r="E222" s="11"/>
      <c r="F222" s="20"/>
      <c r="G222" s="20"/>
      <c r="H222" s="20"/>
      <c r="I222" s="52"/>
      <c r="J222" s="51"/>
      <c r="K222" s="11"/>
      <c r="L222" s="20"/>
      <c r="M222" s="20"/>
      <c r="N222" s="20"/>
      <c r="O222" s="52"/>
      <c r="P222" s="82" t="s">
        <v>76</v>
      </c>
      <c r="Q222" s="129">
        <v>3</v>
      </c>
      <c r="R222" s="129"/>
      <c r="S222" s="10"/>
      <c r="T222" s="20"/>
      <c r="U222" s="52"/>
    </row>
    <row r="223" spans="2:23" s="13" customFormat="1" ht="30">
      <c r="B223" s="91" t="s">
        <v>423</v>
      </c>
      <c r="C223" s="161" t="s">
        <v>424</v>
      </c>
      <c r="D223" s="82" t="s">
        <v>76</v>
      </c>
      <c r="E223" s="11">
        <v>9</v>
      </c>
      <c r="F223" s="104">
        <v>550</v>
      </c>
      <c r="G223" s="20">
        <f>+F223*E223</f>
        <v>4950</v>
      </c>
      <c r="H223" s="20"/>
      <c r="I223" s="52"/>
      <c r="J223" s="51" t="s">
        <v>76</v>
      </c>
      <c r="K223" s="11">
        <v>9</v>
      </c>
      <c r="L223" s="20">
        <v>1150.8900000000001</v>
      </c>
      <c r="M223" s="20">
        <f>+L223*K223</f>
        <v>10358.01</v>
      </c>
      <c r="N223" s="20"/>
      <c r="O223" s="52"/>
      <c r="P223" s="82" t="s">
        <v>76</v>
      </c>
      <c r="Q223" s="129">
        <v>9</v>
      </c>
      <c r="R223" s="235">
        <v>388.83</v>
      </c>
      <c r="S223" s="218">
        <f t="shared" si="26"/>
        <v>3499.47</v>
      </c>
      <c r="T223" s="226"/>
      <c r="U223" s="52"/>
      <c r="W223" s="13" t="s">
        <v>425</v>
      </c>
    </row>
    <row r="224" spans="2:23" s="13" customFormat="1" ht="30">
      <c r="B224" s="91" t="s">
        <v>426</v>
      </c>
      <c r="C224" s="161" t="s">
        <v>427</v>
      </c>
      <c r="D224" s="82" t="s">
        <v>76</v>
      </c>
      <c r="E224" s="11">
        <v>3</v>
      </c>
      <c r="F224" s="104">
        <v>380</v>
      </c>
      <c r="G224" s="20">
        <f>+F224*E224</f>
        <v>1140</v>
      </c>
      <c r="H224" s="20"/>
      <c r="I224" s="52"/>
      <c r="J224" s="51" t="s">
        <v>76</v>
      </c>
      <c r="K224" s="11">
        <v>3</v>
      </c>
      <c r="L224" s="20">
        <v>244.78</v>
      </c>
      <c r="M224" s="20">
        <f>+L224*K224</f>
        <v>734.34</v>
      </c>
      <c r="N224" s="20"/>
      <c r="O224" s="52"/>
      <c r="P224" s="82" t="s">
        <v>76</v>
      </c>
      <c r="Q224" s="129">
        <v>3</v>
      </c>
      <c r="R224" s="129">
        <v>291.38</v>
      </c>
      <c r="S224" s="10">
        <f>R224*Q224</f>
        <v>874.14</v>
      </c>
      <c r="T224" s="20"/>
      <c r="U224" s="52"/>
    </row>
    <row r="225" spans="2:22" s="13" customFormat="1">
      <c r="B225" s="91" t="s">
        <v>428</v>
      </c>
      <c r="C225" s="163" t="s">
        <v>429</v>
      </c>
      <c r="D225" s="82" t="s">
        <v>76</v>
      </c>
      <c r="E225" s="11"/>
      <c r="F225" s="22"/>
      <c r="G225" s="22"/>
      <c r="H225" s="22"/>
      <c r="I225" s="56"/>
      <c r="J225" s="55" t="s">
        <v>76</v>
      </c>
      <c r="K225" s="11">
        <v>6</v>
      </c>
      <c r="L225" s="22">
        <v>73.62</v>
      </c>
      <c r="M225" s="22">
        <f>+L225*K225</f>
        <v>441.72</v>
      </c>
      <c r="N225" s="22"/>
      <c r="O225" s="56"/>
      <c r="P225" s="82" t="s">
        <v>76</v>
      </c>
      <c r="Q225" s="130">
        <v>6</v>
      </c>
      <c r="R225" s="130">
        <v>182.47</v>
      </c>
      <c r="S225" s="10">
        <f t="shared" ref="S225:S226" si="32">R225*Q225</f>
        <v>1094.82</v>
      </c>
      <c r="T225" s="22"/>
      <c r="U225" s="56"/>
    </row>
    <row r="226" spans="2:22" s="13" customFormat="1">
      <c r="B226" s="91" t="s">
        <v>430</v>
      </c>
      <c r="C226" s="163" t="s">
        <v>431</v>
      </c>
      <c r="D226" s="82" t="s">
        <v>76</v>
      </c>
      <c r="E226" s="11"/>
      <c r="F226" s="22"/>
      <c r="G226" s="22"/>
      <c r="H226" s="22"/>
      <c r="I226" s="56"/>
      <c r="J226" s="55" t="s">
        <v>76</v>
      </c>
      <c r="K226" s="11">
        <v>3</v>
      </c>
      <c r="L226" s="22">
        <v>191.55</v>
      </c>
      <c r="M226" s="22">
        <f>+L226*K226</f>
        <v>574.65000000000009</v>
      </c>
      <c r="N226" s="22"/>
      <c r="O226" s="56"/>
      <c r="P226" s="82" t="s">
        <v>76</v>
      </c>
      <c r="Q226" s="130">
        <v>4</v>
      </c>
      <c r="R226" s="130">
        <v>218.14</v>
      </c>
      <c r="S226" s="10">
        <f t="shared" si="32"/>
        <v>872.56</v>
      </c>
      <c r="T226" s="22"/>
      <c r="U226" s="56"/>
    </row>
    <row r="227" spans="2:22" s="13" customFormat="1">
      <c r="B227" s="91" t="s">
        <v>432</v>
      </c>
      <c r="C227" s="163" t="s">
        <v>433</v>
      </c>
      <c r="D227" s="82" t="s">
        <v>76</v>
      </c>
      <c r="E227" s="11"/>
      <c r="F227" s="22"/>
      <c r="G227" s="22"/>
      <c r="H227" s="22"/>
      <c r="I227" s="56"/>
      <c r="J227" s="55"/>
      <c r="K227" s="11"/>
      <c r="L227" s="22"/>
      <c r="M227" s="22"/>
      <c r="N227" s="22"/>
      <c r="O227" s="56"/>
      <c r="P227" s="82" t="s">
        <v>76</v>
      </c>
      <c r="Q227" s="130"/>
      <c r="R227" s="130"/>
      <c r="S227" s="10"/>
      <c r="T227" s="22"/>
      <c r="U227" s="56"/>
    </row>
    <row r="228" spans="2:22" s="13" customFormat="1">
      <c r="B228" s="91" t="s">
        <v>434</v>
      </c>
      <c r="C228" s="243" t="s">
        <v>435</v>
      </c>
      <c r="D228" s="82" t="s">
        <v>76</v>
      </c>
      <c r="E228" s="11"/>
      <c r="F228" s="22"/>
      <c r="G228" s="22"/>
      <c r="H228" s="22"/>
      <c r="I228" s="56"/>
      <c r="J228" s="55"/>
      <c r="K228" s="11"/>
      <c r="L228" s="22"/>
      <c r="M228" s="22"/>
      <c r="N228" s="22"/>
      <c r="O228" s="56"/>
      <c r="P228" s="82" t="s">
        <v>76</v>
      </c>
      <c r="Q228" s="130"/>
      <c r="R228" s="130"/>
      <c r="S228" s="218"/>
      <c r="T228" s="225" t="s">
        <v>436</v>
      </c>
      <c r="U228" s="56"/>
    </row>
    <row r="229" spans="2:22" s="13" customFormat="1">
      <c r="B229" s="91" t="s">
        <v>437</v>
      </c>
      <c r="C229" s="163" t="s">
        <v>438</v>
      </c>
      <c r="D229" s="82" t="s">
        <v>76</v>
      </c>
      <c r="E229" s="11"/>
      <c r="F229" s="22"/>
      <c r="G229" s="22"/>
      <c r="H229" s="22"/>
      <c r="I229" s="56"/>
      <c r="J229" s="55"/>
      <c r="K229" s="11"/>
      <c r="L229" s="22"/>
      <c r="M229" s="22"/>
      <c r="N229" s="22"/>
      <c r="O229" s="56"/>
      <c r="P229" s="82"/>
      <c r="Q229" s="11"/>
      <c r="R229" s="22"/>
      <c r="S229" s="10"/>
      <c r="T229" s="22"/>
      <c r="U229" s="56"/>
    </row>
    <row r="230" spans="2:22" s="13" customFormat="1">
      <c r="B230" s="91" t="s">
        <v>439</v>
      </c>
      <c r="C230" s="163" t="s">
        <v>440</v>
      </c>
      <c r="D230" s="82" t="s">
        <v>140</v>
      </c>
      <c r="E230" s="104">
        <v>9.1999999999999993</v>
      </c>
      <c r="F230" s="104">
        <v>420</v>
      </c>
      <c r="G230" s="22">
        <f>F230*E230</f>
        <v>3863.9999999999995</v>
      </c>
      <c r="H230" s="22"/>
      <c r="I230" s="56"/>
      <c r="J230" s="55"/>
      <c r="K230" s="104"/>
      <c r="L230" s="22"/>
      <c r="M230" s="22"/>
      <c r="N230" s="364" t="s">
        <v>441</v>
      </c>
      <c r="O230" s="396"/>
      <c r="P230" s="82" t="s">
        <v>140</v>
      </c>
      <c r="Q230" s="130">
        <v>9.4</v>
      </c>
      <c r="R230" s="130">
        <v>642.5</v>
      </c>
      <c r="S230" s="218">
        <f>R230*Q230</f>
        <v>6039.5</v>
      </c>
      <c r="T230" s="225" t="s">
        <v>442</v>
      </c>
      <c r="U230" s="56"/>
    </row>
    <row r="231" spans="2:22" s="13" customFormat="1">
      <c r="B231" s="91" t="s">
        <v>443</v>
      </c>
      <c r="C231" s="163" t="s">
        <v>444</v>
      </c>
      <c r="D231" s="82" t="s">
        <v>76</v>
      </c>
      <c r="E231" s="104">
        <v>3</v>
      </c>
      <c r="F231" s="104">
        <v>165</v>
      </c>
      <c r="G231" s="22">
        <f>F231*E231</f>
        <v>495</v>
      </c>
      <c r="H231" s="22"/>
      <c r="I231" s="56"/>
      <c r="J231" s="55"/>
      <c r="K231" s="104"/>
      <c r="L231" s="22"/>
      <c r="M231" s="22"/>
      <c r="N231" s="22"/>
      <c r="O231" s="56"/>
      <c r="P231" s="82"/>
      <c r="Q231" s="104"/>
      <c r="R231" s="22"/>
      <c r="S231" s="10"/>
      <c r="T231" s="22"/>
      <c r="U231" s="56"/>
    </row>
    <row r="232" spans="2:22" s="13" customFormat="1">
      <c r="B232" s="91" t="s">
        <v>445</v>
      </c>
      <c r="C232" s="163" t="s">
        <v>446</v>
      </c>
      <c r="D232" s="82" t="s">
        <v>76</v>
      </c>
      <c r="E232" s="11"/>
      <c r="F232" s="22"/>
      <c r="G232" s="22"/>
      <c r="H232" s="22"/>
      <c r="I232" s="56"/>
      <c r="J232" s="55"/>
      <c r="K232" s="11"/>
      <c r="L232" s="22"/>
      <c r="M232" s="22"/>
      <c r="N232" s="22"/>
      <c r="O232" s="56"/>
      <c r="P232" s="82" t="s">
        <v>76</v>
      </c>
      <c r="Q232" s="130"/>
      <c r="R232" s="129"/>
      <c r="S232" s="10"/>
      <c r="T232" s="22"/>
      <c r="U232" s="56"/>
    </row>
    <row r="233" spans="2:22" s="13" customFormat="1">
      <c r="B233" s="91"/>
      <c r="C233" s="139" t="s">
        <v>447</v>
      </c>
      <c r="D233" s="123" t="s">
        <v>76</v>
      </c>
      <c r="E233" s="11"/>
      <c r="F233" s="22"/>
      <c r="G233" s="22"/>
      <c r="H233" s="386" t="s">
        <v>448</v>
      </c>
      <c r="I233" s="387"/>
      <c r="J233" s="123" t="s">
        <v>76</v>
      </c>
      <c r="K233" s="104">
        <v>3</v>
      </c>
      <c r="L233" s="104">
        <v>256.23</v>
      </c>
      <c r="M233" s="22">
        <f>+L233*K233</f>
        <v>768.69</v>
      </c>
      <c r="N233" s="22"/>
      <c r="O233" s="56"/>
      <c r="P233" s="82" t="s">
        <v>76</v>
      </c>
      <c r="Q233" s="129">
        <v>3</v>
      </c>
      <c r="R233" s="129">
        <v>179.53</v>
      </c>
      <c r="S233" s="10">
        <f>R233*Q233</f>
        <v>538.59</v>
      </c>
      <c r="T233" s="386"/>
      <c r="U233" s="387"/>
    </row>
    <row r="234" spans="2:22" s="13" customFormat="1">
      <c r="B234" s="91"/>
      <c r="C234" s="139" t="s">
        <v>449</v>
      </c>
      <c r="D234" s="123" t="s">
        <v>76</v>
      </c>
      <c r="E234" s="11"/>
      <c r="F234" s="22"/>
      <c r="G234" s="22"/>
      <c r="H234" s="397"/>
      <c r="I234" s="398"/>
      <c r="J234" s="123" t="s">
        <v>76</v>
      </c>
      <c r="K234" s="104">
        <v>6</v>
      </c>
      <c r="L234" s="104">
        <v>47.29</v>
      </c>
      <c r="M234" s="22">
        <f t="shared" ref="M234:M237" si="33">+L234*K234</f>
        <v>283.74</v>
      </c>
      <c r="N234" s="22"/>
      <c r="O234" s="56"/>
      <c r="P234" s="82"/>
      <c r="Q234" s="11"/>
      <c r="R234" s="22"/>
      <c r="S234" s="10"/>
      <c r="T234" s="397"/>
      <c r="U234" s="398"/>
    </row>
    <row r="235" spans="2:22" s="13" customFormat="1">
      <c r="B235" s="91"/>
      <c r="C235" s="139" t="s">
        <v>450</v>
      </c>
      <c r="D235" s="123" t="s">
        <v>76</v>
      </c>
      <c r="E235" s="11"/>
      <c r="F235" s="22"/>
      <c r="G235" s="22"/>
      <c r="H235" s="397"/>
      <c r="I235" s="398"/>
      <c r="J235" s="123" t="s">
        <v>76</v>
      </c>
      <c r="K235" s="104">
        <v>6</v>
      </c>
      <c r="L235" s="104">
        <v>30.34</v>
      </c>
      <c r="M235" s="22">
        <f t="shared" si="33"/>
        <v>182.04</v>
      </c>
      <c r="N235" s="22"/>
      <c r="O235" s="56"/>
      <c r="P235" s="82"/>
      <c r="Q235" s="11"/>
      <c r="R235" s="22"/>
      <c r="S235" s="10"/>
      <c r="T235" s="397"/>
      <c r="U235" s="398"/>
    </row>
    <row r="236" spans="2:22" s="13" customFormat="1">
      <c r="B236" s="91"/>
      <c r="C236" s="139" t="s">
        <v>451</v>
      </c>
      <c r="D236" s="123" t="s">
        <v>76</v>
      </c>
      <c r="E236" s="11"/>
      <c r="F236" s="22"/>
      <c r="G236" s="22"/>
      <c r="H236" s="397"/>
      <c r="I236" s="398"/>
      <c r="J236" s="123" t="s">
        <v>76</v>
      </c>
      <c r="K236" s="104">
        <v>3</v>
      </c>
      <c r="L236" s="104">
        <v>31.19</v>
      </c>
      <c r="M236" s="22">
        <f t="shared" si="33"/>
        <v>93.570000000000007</v>
      </c>
      <c r="N236" s="22"/>
      <c r="O236" s="56"/>
      <c r="P236" s="82"/>
      <c r="Q236" s="11"/>
      <c r="R236" s="22"/>
      <c r="S236" s="10"/>
      <c r="T236" s="397"/>
      <c r="U236" s="398"/>
    </row>
    <row r="237" spans="2:22" s="13" customFormat="1">
      <c r="B237" s="91"/>
      <c r="C237" s="139" t="s">
        <v>452</v>
      </c>
      <c r="D237" s="123" t="s">
        <v>76</v>
      </c>
      <c r="E237" s="11"/>
      <c r="F237" s="22"/>
      <c r="G237" s="22"/>
      <c r="H237" s="397"/>
      <c r="I237" s="398"/>
      <c r="J237" s="123" t="s">
        <v>76</v>
      </c>
      <c r="K237" s="104">
        <v>1</v>
      </c>
      <c r="L237" s="104">
        <v>34.590000000000003</v>
      </c>
      <c r="M237" s="22">
        <f t="shared" si="33"/>
        <v>34.590000000000003</v>
      </c>
      <c r="N237" s="22"/>
      <c r="O237" s="56"/>
      <c r="P237" s="82"/>
      <c r="Q237" s="11"/>
      <c r="R237" s="22"/>
      <c r="S237" s="10"/>
      <c r="T237" s="397"/>
      <c r="U237" s="398"/>
    </row>
    <row r="238" spans="2:22" s="13" customFormat="1">
      <c r="B238" s="91"/>
      <c r="C238" s="139" t="s">
        <v>453</v>
      </c>
      <c r="D238" s="123" t="s">
        <v>140</v>
      </c>
      <c r="E238" s="11"/>
      <c r="F238" s="22"/>
      <c r="G238" s="22"/>
      <c r="H238" s="388"/>
      <c r="I238" s="389"/>
      <c r="J238" s="123" t="s">
        <v>140</v>
      </c>
      <c r="K238" s="104">
        <v>22.9</v>
      </c>
      <c r="L238" s="104">
        <v>55.93</v>
      </c>
      <c r="M238" s="22">
        <f>+L238*K238</f>
        <v>1280.797</v>
      </c>
      <c r="N238" s="22"/>
      <c r="O238" s="56"/>
      <c r="P238" s="82"/>
      <c r="Q238" s="11"/>
      <c r="R238" s="22"/>
      <c r="S238" s="10"/>
      <c r="T238" s="388"/>
      <c r="U238" s="389"/>
    </row>
    <row r="239" spans="2:22" s="13" customFormat="1" ht="33" customHeight="1">
      <c r="B239" s="91"/>
      <c r="C239" s="161" t="s">
        <v>454</v>
      </c>
      <c r="D239" s="82" t="s">
        <v>76</v>
      </c>
      <c r="E239" s="11"/>
      <c r="F239" s="22"/>
      <c r="G239" s="22"/>
      <c r="H239" s="22"/>
      <c r="I239" s="56"/>
      <c r="J239" s="123"/>
      <c r="K239" s="104"/>
      <c r="L239" s="104"/>
      <c r="M239" s="22"/>
      <c r="N239" s="364"/>
      <c r="O239" s="365"/>
      <c r="P239" s="82" t="s">
        <v>76</v>
      </c>
      <c r="Q239" s="129"/>
      <c r="R239" s="129"/>
      <c r="S239" s="10"/>
      <c r="T239" s="364" t="s">
        <v>455</v>
      </c>
      <c r="U239" s="365"/>
    </row>
    <row r="240" spans="2:22" s="13" customFormat="1" ht="20.25" customHeight="1">
      <c r="B240" s="195"/>
      <c r="C240" s="162" t="s">
        <v>456</v>
      </c>
      <c r="D240" s="81"/>
      <c r="E240" s="16"/>
      <c r="F240" s="21"/>
      <c r="G240" s="21"/>
      <c r="H240" s="21"/>
      <c r="I240" s="54"/>
      <c r="J240" s="190"/>
      <c r="K240" s="149"/>
      <c r="L240" s="149"/>
      <c r="M240" s="21"/>
      <c r="N240" s="21"/>
      <c r="O240" s="54"/>
      <c r="P240" s="81"/>
      <c r="Q240" s="23"/>
      <c r="R240" s="23"/>
      <c r="S240" s="16"/>
      <c r="T240" s="21">
        <f>SUM(S241:S243)</f>
        <v>15242.284000000001</v>
      </c>
      <c r="U240" s="54"/>
      <c r="V240" s="249"/>
    </row>
    <row r="241" spans="2:21" s="13" customFormat="1" ht="20.25" customHeight="1">
      <c r="B241" s="91"/>
      <c r="C241" s="161" t="s">
        <v>457</v>
      </c>
      <c r="D241" s="82" t="s">
        <v>32</v>
      </c>
      <c r="E241" s="11"/>
      <c r="F241" s="22"/>
      <c r="G241" s="22"/>
      <c r="H241" s="386" t="s">
        <v>458</v>
      </c>
      <c r="I241" s="387"/>
      <c r="J241" s="123"/>
      <c r="K241" s="104"/>
      <c r="L241" s="104"/>
      <c r="M241" s="22"/>
      <c r="N241" s="386" t="s">
        <v>459</v>
      </c>
      <c r="O241" s="399"/>
      <c r="P241" s="82" t="s">
        <v>32</v>
      </c>
      <c r="Q241" s="129">
        <v>285.64999999999998</v>
      </c>
      <c r="R241" s="129">
        <v>53.360000000000007</v>
      </c>
      <c r="S241" s="218">
        <f t="shared" si="26"/>
        <v>15242.284000000001</v>
      </c>
      <c r="T241" s="22"/>
      <c r="U241" s="56"/>
    </row>
    <row r="242" spans="2:21" s="13" customFormat="1" ht="20.25" customHeight="1">
      <c r="B242" s="91"/>
      <c r="C242" s="161" t="s">
        <v>460</v>
      </c>
      <c r="D242" s="82" t="s">
        <v>32</v>
      </c>
      <c r="E242" s="11"/>
      <c r="F242" s="22"/>
      <c r="G242" s="22"/>
      <c r="H242" s="397"/>
      <c r="I242" s="398"/>
      <c r="J242" s="123"/>
      <c r="K242" s="104"/>
      <c r="L242" s="104"/>
      <c r="M242" s="22"/>
      <c r="N242" s="400"/>
      <c r="O242" s="401"/>
      <c r="P242" s="82" t="s">
        <v>32</v>
      </c>
      <c r="Q242" s="129">
        <v>150.58920000000003</v>
      </c>
      <c r="R242" s="129">
        <v>240.65000000000003</v>
      </c>
      <c r="S242" s="218"/>
      <c r="T242" s="364" t="s">
        <v>270</v>
      </c>
      <c r="U242" s="365"/>
    </row>
    <row r="243" spans="2:21" s="13" customFormat="1" ht="20.25" customHeight="1">
      <c r="B243" s="91"/>
      <c r="C243" s="231" t="s">
        <v>461</v>
      </c>
      <c r="D243" s="82" t="s">
        <v>32</v>
      </c>
      <c r="E243" s="11"/>
      <c r="F243" s="22"/>
      <c r="G243" s="22"/>
      <c r="H243" s="388"/>
      <c r="I243" s="389"/>
      <c r="J243" s="123"/>
      <c r="K243" s="104"/>
      <c r="L243" s="104"/>
      <c r="M243" s="22"/>
      <c r="N243" s="402"/>
      <c r="O243" s="403"/>
      <c r="P243" s="82" t="s">
        <v>32</v>
      </c>
      <c r="Q243" s="129">
        <v>150.58920000000003</v>
      </c>
      <c r="R243" s="129">
        <v>12.110000000000001</v>
      </c>
      <c r="S243" s="218"/>
      <c r="T243" s="404" t="s">
        <v>270</v>
      </c>
      <c r="U243" s="396"/>
    </row>
    <row r="244" spans="2:21">
      <c r="B244" s="89" t="s">
        <v>462</v>
      </c>
      <c r="C244" s="138" t="s">
        <v>463</v>
      </c>
      <c r="D244" s="48"/>
      <c r="E244" s="17"/>
      <c r="F244" s="24"/>
      <c r="G244" s="24"/>
      <c r="H244" s="24"/>
      <c r="I244" s="58">
        <f>+H245+H280</f>
        <v>35989.553799999994</v>
      </c>
      <c r="J244" s="57"/>
      <c r="K244" s="17"/>
      <c r="L244" s="24"/>
      <c r="M244" s="24"/>
      <c r="N244" s="24"/>
      <c r="O244" s="58">
        <f>+N245+N280+N320</f>
        <v>55053.148300000001</v>
      </c>
      <c r="P244" s="48"/>
      <c r="Q244" s="17"/>
      <c r="R244" s="24"/>
      <c r="S244" s="17"/>
      <c r="T244" s="24"/>
      <c r="U244" s="58">
        <f>+T246+T280+T320</f>
        <v>41312.209000000003</v>
      </c>
    </row>
    <row r="245" spans="2:21">
      <c r="B245" s="69" t="s">
        <v>464</v>
      </c>
      <c r="C245" s="164" t="s">
        <v>465</v>
      </c>
      <c r="D245" s="83"/>
      <c r="E245" s="16"/>
      <c r="F245" s="21"/>
      <c r="G245" s="21"/>
      <c r="H245" s="21">
        <f>SUM(G247:G279)</f>
        <v>9368.2619999999988</v>
      </c>
      <c r="I245" s="54"/>
      <c r="J245" s="53"/>
      <c r="K245" s="16"/>
      <c r="L245" s="21"/>
      <c r="M245" s="21"/>
      <c r="N245" s="21">
        <f>SUM(M247:M279)</f>
        <v>9387.0457999999999</v>
      </c>
      <c r="O245" s="54"/>
      <c r="P245" s="83"/>
      <c r="Q245" s="16"/>
      <c r="R245" s="21"/>
      <c r="S245" s="16"/>
      <c r="T245" s="21"/>
      <c r="U245" s="54"/>
    </row>
    <row r="246" spans="2:21">
      <c r="B246" s="70" t="s">
        <v>466</v>
      </c>
      <c r="C246" s="165" t="s">
        <v>467</v>
      </c>
      <c r="D246" s="59"/>
      <c r="E246" s="11"/>
      <c r="F246" s="25"/>
      <c r="G246" s="25"/>
      <c r="H246" s="25"/>
      <c r="I246" s="60"/>
      <c r="J246" s="59"/>
      <c r="K246" s="11"/>
      <c r="L246" s="25"/>
      <c r="M246" s="25"/>
      <c r="N246" s="25"/>
      <c r="O246" s="60"/>
      <c r="P246" s="59"/>
      <c r="Q246" s="11"/>
      <c r="R246" s="25"/>
      <c r="S246" s="10"/>
      <c r="T246" s="189">
        <f>SUM(S247:S279)</f>
        <v>7033.06</v>
      </c>
      <c r="U246" s="60"/>
    </row>
    <row r="247" spans="2:21">
      <c r="B247" s="88" t="s">
        <v>468</v>
      </c>
      <c r="C247" s="166" t="s">
        <v>469</v>
      </c>
      <c r="D247" s="84" t="s">
        <v>470</v>
      </c>
      <c r="E247" s="104">
        <v>21</v>
      </c>
      <c r="F247" s="104">
        <v>103.27</v>
      </c>
      <c r="G247" s="22">
        <f>F247*E247</f>
        <v>2168.67</v>
      </c>
      <c r="H247" s="22"/>
      <c r="I247" s="56"/>
      <c r="J247" s="55" t="s">
        <v>470</v>
      </c>
      <c r="K247" s="104">
        <v>19</v>
      </c>
      <c r="L247" s="22">
        <v>92.02</v>
      </c>
      <c r="M247" s="22">
        <f>+L247*K247</f>
        <v>1748.3799999999999</v>
      </c>
      <c r="N247" s="22"/>
      <c r="O247" s="56"/>
      <c r="P247" s="84" t="s">
        <v>470</v>
      </c>
      <c r="Q247" s="130">
        <v>23</v>
      </c>
      <c r="R247" s="130">
        <v>53.52</v>
      </c>
      <c r="S247" s="10">
        <f t="shared" ref="S247:S309" si="34">R247*Q247</f>
        <v>1230.96</v>
      </c>
      <c r="T247" s="22"/>
      <c r="U247" s="56"/>
    </row>
    <row r="248" spans="2:21">
      <c r="B248" s="88"/>
      <c r="C248" s="166" t="s">
        <v>471</v>
      </c>
      <c r="D248" s="84" t="s">
        <v>470</v>
      </c>
      <c r="E248" s="104"/>
      <c r="F248" s="104"/>
      <c r="G248" s="22"/>
      <c r="H248" s="22"/>
      <c r="I248" s="56"/>
      <c r="J248" s="55" t="s">
        <v>470</v>
      </c>
      <c r="K248" s="104">
        <v>3</v>
      </c>
      <c r="L248" s="22">
        <v>102.72</v>
      </c>
      <c r="M248" s="22">
        <f>+L248*K248</f>
        <v>308.15999999999997</v>
      </c>
      <c r="N248" s="22"/>
      <c r="O248" s="56"/>
      <c r="P248" s="84" t="s">
        <v>470</v>
      </c>
      <c r="Q248" s="130">
        <v>4</v>
      </c>
      <c r="R248" s="130">
        <v>66.02</v>
      </c>
      <c r="S248" s="10">
        <f t="shared" si="34"/>
        <v>264.08</v>
      </c>
      <c r="T248" s="22"/>
      <c r="U248" s="56"/>
    </row>
    <row r="249" spans="2:21">
      <c r="B249" s="88"/>
      <c r="C249" s="167" t="s">
        <v>472</v>
      </c>
      <c r="D249" s="84" t="s">
        <v>470</v>
      </c>
      <c r="E249" s="104"/>
      <c r="F249" s="104"/>
      <c r="G249" s="22"/>
      <c r="H249" s="22"/>
      <c r="I249" s="56"/>
      <c r="J249" s="55"/>
      <c r="K249" s="104"/>
      <c r="L249" s="22"/>
      <c r="M249" s="22"/>
      <c r="N249" s="22"/>
      <c r="O249" s="56"/>
      <c r="P249" s="84" t="s">
        <v>470</v>
      </c>
      <c r="Q249" s="130">
        <v>1</v>
      </c>
      <c r="R249" s="130">
        <v>81.66</v>
      </c>
      <c r="S249" s="10">
        <f t="shared" si="34"/>
        <v>81.66</v>
      </c>
      <c r="T249" s="22"/>
      <c r="U249" s="56"/>
    </row>
    <row r="250" spans="2:21">
      <c r="B250" s="70" t="s">
        <v>473</v>
      </c>
      <c r="C250" s="165" t="s">
        <v>474</v>
      </c>
      <c r="D250" s="85"/>
      <c r="E250" s="107"/>
      <c r="F250" s="107"/>
      <c r="G250" s="22">
        <f t="shared" ref="G250:G360" si="35">F250*E250</f>
        <v>0</v>
      </c>
      <c r="H250" s="20"/>
      <c r="I250" s="52"/>
      <c r="J250" s="51"/>
      <c r="K250" s="107"/>
      <c r="L250" s="20"/>
      <c r="M250" s="20"/>
      <c r="N250" s="20"/>
      <c r="O250" s="52"/>
      <c r="P250" s="85"/>
      <c r="Q250" s="107"/>
      <c r="R250" s="20"/>
      <c r="S250" s="10">
        <f t="shared" si="34"/>
        <v>0</v>
      </c>
      <c r="T250" s="20"/>
      <c r="U250" s="52"/>
    </row>
    <row r="251" spans="2:21">
      <c r="B251" s="88" t="s">
        <v>475</v>
      </c>
      <c r="C251" s="167" t="s">
        <v>476</v>
      </c>
      <c r="D251" s="85" t="s">
        <v>140</v>
      </c>
      <c r="E251" s="104">
        <v>34.119999999999997</v>
      </c>
      <c r="F251" s="104">
        <v>19.8</v>
      </c>
      <c r="G251" s="22">
        <f t="shared" si="35"/>
        <v>675.57600000000002</v>
      </c>
      <c r="H251" s="20"/>
      <c r="I251" s="52"/>
      <c r="J251" s="120" t="s">
        <v>140</v>
      </c>
      <c r="K251" s="104">
        <v>10.199999999999999</v>
      </c>
      <c r="L251" s="104">
        <v>32.1</v>
      </c>
      <c r="M251" s="20">
        <f>+L251*K251</f>
        <v>327.42</v>
      </c>
      <c r="N251" s="20"/>
      <c r="O251" s="52"/>
      <c r="P251" s="85" t="s">
        <v>140</v>
      </c>
      <c r="Q251" s="129">
        <v>10</v>
      </c>
      <c r="R251" s="129">
        <v>14.61</v>
      </c>
      <c r="S251" s="10">
        <f t="shared" si="34"/>
        <v>146.1</v>
      </c>
      <c r="T251" s="20"/>
      <c r="U251" s="52"/>
    </row>
    <row r="252" spans="2:21">
      <c r="B252" s="88" t="s">
        <v>477</v>
      </c>
      <c r="C252" s="167" t="s">
        <v>478</v>
      </c>
      <c r="D252" s="85" t="s">
        <v>140</v>
      </c>
      <c r="E252" s="104">
        <v>20</v>
      </c>
      <c r="F252" s="104">
        <v>17.399999999999999</v>
      </c>
      <c r="G252" s="22">
        <f>F252*E252</f>
        <v>348</v>
      </c>
      <c r="H252" s="20"/>
      <c r="I252" s="52"/>
      <c r="J252" s="120" t="s">
        <v>140</v>
      </c>
      <c r="K252" s="104">
        <v>20.49</v>
      </c>
      <c r="L252" s="104">
        <v>26.75</v>
      </c>
      <c r="M252" s="20">
        <f t="shared" ref="M252:M255" si="36">+L252*K252</f>
        <v>548.10749999999996</v>
      </c>
      <c r="N252" s="20"/>
      <c r="O252" s="52"/>
      <c r="P252" s="85" t="s">
        <v>140</v>
      </c>
      <c r="Q252" s="129">
        <v>32</v>
      </c>
      <c r="R252" s="129">
        <v>11.71</v>
      </c>
      <c r="S252" s="10">
        <f t="shared" si="34"/>
        <v>374.72</v>
      </c>
      <c r="T252" s="20"/>
      <c r="U252" s="52"/>
    </row>
    <row r="253" spans="2:21">
      <c r="B253" s="88" t="s">
        <v>479</v>
      </c>
      <c r="C253" s="167" t="s">
        <v>480</v>
      </c>
      <c r="D253" s="85" t="s">
        <v>140</v>
      </c>
      <c r="E253" s="104">
        <v>22.68</v>
      </c>
      <c r="F253" s="104">
        <v>14.2</v>
      </c>
      <c r="G253" s="22">
        <f t="shared" si="35"/>
        <v>322.05599999999998</v>
      </c>
      <c r="H253" s="20"/>
      <c r="I253" s="52"/>
      <c r="J253" s="120" t="s">
        <v>140</v>
      </c>
      <c r="K253" s="104">
        <v>24.93</v>
      </c>
      <c r="L253" s="104">
        <v>24.61</v>
      </c>
      <c r="M253" s="20">
        <f t="shared" si="36"/>
        <v>613.52729999999997</v>
      </c>
      <c r="N253" s="20"/>
      <c r="O253" s="52"/>
      <c r="P253" s="85" t="s">
        <v>140</v>
      </c>
      <c r="Q253" s="129">
        <v>50</v>
      </c>
      <c r="R253" s="129">
        <v>11.23</v>
      </c>
      <c r="S253" s="10">
        <f t="shared" si="34"/>
        <v>561.5</v>
      </c>
      <c r="T253" s="20"/>
      <c r="U253" s="52"/>
    </row>
    <row r="254" spans="2:21">
      <c r="B254" s="88"/>
      <c r="C254" s="139" t="s">
        <v>481</v>
      </c>
      <c r="D254" s="120" t="s">
        <v>140</v>
      </c>
      <c r="E254" s="104"/>
      <c r="F254" s="104"/>
      <c r="G254" s="22"/>
      <c r="H254" s="20"/>
      <c r="I254" s="52"/>
      <c r="J254" s="120" t="s">
        <v>140</v>
      </c>
      <c r="K254" s="104">
        <v>4.05</v>
      </c>
      <c r="L254" s="104">
        <v>42.8</v>
      </c>
      <c r="M254" s="20">
        <f t="shared" si="36"/>
        <v>173.33999999999997</v>
      </c>
      <c r="N254" s="20"/>
      <c r="O254" s="52"/>
      <c r="P254" s="85" t="s">
        <v>140</v>
      </c>
      <c r="Q254" s="132">
        <v>6</v>
      </c>
      <c r="R254" s="129">
        <v>18.21</v>
      </c>
      <c r="S254" s="10">
        <f t="shared" si="34"/>
        <v>109.26</v>
      </c>
      <c r="T254" s="20"/>
      <c r="U254" s="52"/>
    </row>
    <row r="255" spans="2:21">
      <c r="B255" s="88"/>
      <c r="C255" s="139" t="s">
        <v>482</v>
      </c>
      <c r="D255" s="120" t="s">
        <v>140</v>
      </c>
      <c r="E255" s="104"/>
      <c r="F255" s="104"/>
      <c r="G255" s="22"/>
      <c r="H255" s="20"/>
      <c r="I255" s="52"/>
      <c r="J255" s="120" t="s">
        <v>140</v>
      </c>
      <c r="K255" s="104">
        <v>19.850000000000001</v>
      </c>
      <c r="L255" s="104">
        <v>40.659999999999997</v>
      </c>
      <c r="M255" s="20">
        <f t="shared" si="36"/>
        <v>807.101</v>
      </c>
      <c r="N255" s="20"/>
      <c r="O255" s="52"/>
      <c r="P255" s="85" t="s">
        <v>140</v>
      </c>
      <c r="Q255" s="132">
        <v>24</v>
      </c>
      <c r="R255" s="129">
        <v>17.12</v>
      </c>
      <c r="S255" s="10">
        <f t="shared" si="34"/>
        <v>410.88</v>
      </c>
      <c r="T255" s="20"/>
      <c r="U255" s="52"/>
    </row>
    <row r="256" spans="2:21">
      <c r="B256" s="70" t="s">
        <v>483</v>
      </c>
      <c r="C256" s="165" t="s">
        <v>484</v>
      </c>
      <c r="D256" s="85"/>
      <c r="E256" s="107"/>
      <c r="F256" s="107"/>
      <c r="G256" s="22">
        <f t="shared" si="35"/>
        <v>0</v>
      </c>
      <c r="H256" s="20"/>
      <c r="I256" s="52"/>
      <c r="J256" s="51"/>
      <c r="K256" s="107"/>
      <c r="L256" s="20"/>
      <c r="M256" s="20"/>
      <c r="N256" s="20"/>
      <c r="O256" s="52"/>
      <c r="P256" s="85"/>
      <c r="Q256" s="107"/>
      <c r="R256" s="20"/>
      <c r="S256" s="10">
        <f t="shared" si="34"/>
        <v>0</v>
      </c>
      <c r="T256" s="20"/>
      <c r="U256" s="52"/>
    </row>
    <row r="257" spans="2:21">
      <c r="B257" s="88" t="s">
        <v>485</v>
      </c>
      <c r="C257" s="167" t="s">
        <v>486</v>
      </c>
      <c r="D257" s="85" t="s">
        <v>76</v>
      </c>
      <c r="E257" s="104">
        <v>2</v>
      </c>
      <c r="F257" s="104">
        <v>15.82</v>
      </c>
      <c r="G257" s="22">
        <f t="shared" si="35"/>
        <v>31.64</v>
      </c>
      <c r="H257" s="20"/>
      <c r="I257" s="52"/>
      <c r="J257" s="51"/>
      <c r="K257" s="104"/>
      <c r="L257" s="20"/>
      <c r="M257" s="20"/>
      <c r="N257" s="20"/>
      <c r="O257" s="52"/>
      <c r="P257" s="85" t="s">
        <v>76</v>
      </c>
      <c r="Q257" s="129">
        <v>1</v>
      </c>
      <c r="R257" s="129">
        <v>6.48</v>
      </c>
      <c r="S257" s="10">
        <f t="shared" si="34"/>
        <v>6.48</v>
      </c>
      <c r="T257" s="20"/>
      <c r="U257" s="52"/>
    </row>
    <row r="258" spans="2:21">
      <c r="B258" s="88" t="s">
        <v>487</v>
      </c>
      <c r="C258" s="167" t="s">
        <v>488</v>
      </c>
      <c r="D258" s="85" t="s">
        <v>76</v>
      </c>
      <c r="E258" s="104">
        <v>12</v>
      </c>
      <c r="F258" s="104">
        <v>15.04</v>
      </c>
      <c r="G258" s="22">
        <f t="shared" si="35"/>
        <v>180.48</v>
      </c>
      <c r="H258" s="20"/>
      <c r="I258" s="52"/>
      <c r="J258" s="51"/>
      <c r="K258" s="104"/>
      <c r="L258" s="20"/>
      <c r="M258" s="20"/>
      <c r="N258" s="20"/>
      <c r="O258" s="52"/>
      <c r="P258" s="85" t="s">
        <v>76</v>
      </c>
      <c r="Q258" s="129">
        <v>21</v>
      </c>
      <c r="R258" s="129">
        <v>7.74</v>
      </c>
      <c r="S258" s="10">
        <f t="shared" si="34"/>
        <v>162.54</v>
      </c>
      <c r="T258" s="20"/>
      <c r="U258" s="52"/>
    </row>
    <row r="259" spans="2:21">
      <c r="B259" s="88" t="s">
        <v>489</v>
      </c>
      <c r="C259" s="167" t="s">
        <v>490</v>
      </c>
      <c r="D259" s="85" t="s">
        <v>76</v>
      </c>
      <c r="E259" s="104">
        <v>20</v>
      </c>
      <c r="F259" s="104">
        <v>13.41</v>
      </c>
      <c r="G259" s="22">
        <f t="shared" si="35"/>
        <v>268.2</v>
      </c>
      <c r="H259" s="20"/>
      <c r="I259" s="52"/>
      <c r="J259" s="51"/>
      <c r="K259" s="104"/>
      <c r="L259" s="20"/>
      <c r="M259" s="20"/>
      <c r="N259" s="20"/>
      <c r="O259" s="52"/>
      <c r="P259" s="85" t="s">
        <v>76</v>
      </c>
      <c r="Q259" s="129">
        <v>7</v>
      </c>
      <c r="R259" s="129">
        <v>6.2</v>
      </c>
      <c r="S259" s="10">
        <f t="shared" si="34"/>
        <v>43.4</v>
      </c>
      <c r="T259" s="20"/>
      <c r="U259" s="52"/>
    </row>
    <row r="260" spans="2:21">
      <c r="B260" s="88" t="s">
        <v>491</v>
      </c>
      <c r="C260" s="167" t="s">
        <v>492</v>
      </c>
      <c r="D260" s="85" t="s">
        <v>76</v>
      </c>
      <c r="E260" s="104">
        <v>4</v>
      </c>
      <c r="F260" s="104">
        <v>16.96</v>
      </c>
      <c r="G260" s="22">
        <f>F260*E260</f>
        <v>67.84</v>
      </c>
      <c r="H260" s="20"/>
      <c r="I260" s="52"/>
      <c r="J260" s="51"/>
      <c r="K260" s="104"/>
      <c r="L260" s="20"/>
      <c r="M260" s="20"/>
      <c r="N260" s="20"/>
      <c r="O260" s="52"/>
      <c r="P260" s="85" t="s">
        <v>76</v>
      </c>
      <c r="Q260" s="129">
        <v>1</v>
      </c>
      <c r="R260" s="129">
        <v>7.73</v>
      </c>
      <c r="S260" s="10">
        <f t="shared" si="34"/>
        <v>7.73</v>
      </c>
      <c r="T260" s="20"/>
      <c r="U260" s="52"/>
    </row>
    <row r="261" spans="2:21">
      <c r="B261" s="88" t="s">
        <v>493</v>
      </c>
      <c r="C261" s="167" t="s">
        <v>494</v>
      </c>
      <c r="D261" s="85" t="s">
        <v>76</v>
      </c>
      <c r="E261" s="104">
        <v>6</v>
      </c>
      <c r="F261" s="104">
        <v>15.17</v>
      </c>
      <c r="G261" s="22">
        <f t="shared" si="35"/>
        <v>91.02</v>
      </c>
      <c r="H261" s="20"/>
      <c r="I261" s="52"/>
      <c r="J261" s="51"/>
      <c r="K261" s="104"/>
      <c r="L261" s="20"/>
      <c r="M261" s="20"/>
      <c r="N261" s="20"/>
      <c r="O261" s="52"/>
      <c r="P261" s="85" t="s">
        <v>76</v>
      </c>
      <c r="Q261" s="129">
        <v>14</v>
      </c>
      <c r="R261" s="129">
        <v>6.37</v>
      </c>
      <c r="S261" s="10">
        <f t="shared" si="34"/>
        <v>89.18</v>
      </c>
      <c r="T261" s="20"/>
      <c r="U261" s="52"/>
    </row>
    <row r="262" spans="2:21">
      <c r="B262" s="88" t="s">
        <v>495</v>
      </c>
      <c r="C262" s="167" t="s">
        <v>496</v>
      </c>
      <c r="D262" s="85" t="s">
        <v>76</v>
      </c>
      <c r="E262" s="104">
        <v>9</v>
      </c>
      <c r="F262" s="104">
        <v>13.8</v>
      </c>
      <c r="G262" s="22">
        <f t="shared" si="35"/>
        <v>124.2</v>
      </c>
      <c r="H262" s="20"/>
      <c r="I262" s="52"/>
      <c r="J262" s="51"/>
      <c r="K262" s="104"/>
      <c r="L262" s="20"/>
      <c r="M262" s="20"/>
      <c r="N262" s="20"/>
      <c r="O262" s="52"/>
      <c r="P262" s="85" t="s">
        <v>76</v>
      </c>
      <c r="Q262" s="133"/>
      <c r="R262" s="129"/>
      <c r="S262" s="10"/>
      <c r="T262" s="20"/>
      <c r="U262" s="52"/>
    </row>
    <row r="263" spans="2:21">
      <c r="B263" s="88" t="s">
        <v>497</v>
      </c>
      <c r="C263" s="167" t="s">
        <v>498</v>
      </c>
      <c r="D263" s="85" t="s">
        <v>76</v>
      </c>
      <c r="E263" s="104">
        <v>3</v>
      </c>
      <c r="F263" s="104">
        <v>14.09</v>
      </c>
      <c r="G263" s="22">
        <f t="shared" si="35"/>
        <v>42.269999999999996</v>
      </c>
      <c r="H263" s="20"/>
      <c r="I263" s="52"/>
      <c r="J263" s="51"/>
      <c r="K263" s="104"/>
      <c r="L263" s="20"/>
      <c r="M263" s="20"/>
      <c r="N263" s="20"/>
      <c r="O263" s="52"/>
      <c r="P263" s="85" t="s">
        <v>76</v>
      </c>
      <c r="Q263" s="133"/>
      <c r="R263" s="129"/>
      <c r="S263" s="10"/>
      <c r="T263" s="20"/>
      <c r="U263" s="52"/>
    </row>
    <row r="264" spans="2:21">
      <c r="B264" s="88" t="s">
        <v>499</v>
      </c>
      <c r="C264" s="167" t="s">
        <v>500</v>
      </c>
      <c r="D264" s="85" t="s">
        <v>76</v>
      </c>
      <c r="E264" s="104">
        <v>2</v>
      </c>
      <c r="F264" s="104">
        <v>16.09</v>
      </c>
      <c r="G264" s="22">
        <f t="shared" si="35"/>
        <v>32.18</v>
      </c>
      <c r="H264" s="20"/>
      <c r="I264" s="52"/>
      <c r="J264" s="51"/>
      <c r="K264" s="104"/>
      <c r="L264" s="20"/>
      <c r="M264" s="20"/>
      <c r="N264" s="20"/>
      <c r="O264" s="52"/>
      <c r="P264" s="85" t="s">
        <v>76</v>
      </c>
      <c r="Q264" s="129">
        <v>1</v>
      </c>
      <c r="R264" s="129">
        <v>6.78</v>
      </c>
      <c r="S264" s="10">
        <f t="shared" si="34"/>
        <v>6.78</v>
      </c>
      <c r="T264" s="20"/>
      <c r="U264" s="52"/>
    </row>
    <row r="265" spans="2:21">
      <c r="B265" s="88" t="s">
        <v>501</v>
      </c>
      <c r="C265" s="167" t="s">
        <v>502</v>
      </c>
      <c r="D265" s="85" t="s">
        <v>76</v>
      </c>
      <c r="E265" s="104">
        <v>20</v>
      </c>
      <c r="F265" s="104">
        <v>13.37</v>
      </c>
      <c r="G265" s="22">
        <f t="shared" si="35"/>
        <v>267.39999999999998</v>
      </c>
      <c r="H265" s="20"/>
      <c r="I265" s="52"/>
      <c r="J265" s="51"/>
      <c r="K265" s="104"/>
      <c r="L265" s="20"/>
      <c r="M265" s="20"/>
      <c r="N265" s="20"/>
      <c r="O265" s="52"/>
      <c r="P265" s="85" t="s">
        <v>76</v>
      </c>
      <c r="Q265" s="129">
        <v>18</v>
      </c>
      <c r="R265" s="129">
        <v>5.56</v>
      </c>
      <c r="S265" s="10">
        <f t="shared" si="34"/>
        <v>100.08</v>
      </c>
      <c r="T265" s="20"/>
      <c r="U265" s="52"/>
    </row>
    <row r="266" spans="2:21">
      <c r="B266" s="88"/>
      <c r="C266" s="167" t="s">
        <v>503</v>
      </c>
      <c r="D266" s="85" t="s">
        <v>76</v>
      </c>
      <c r="E266" s="104"/>
      <c r="F266" s="104"/>
      <c r="G266" s="22"/>
      <c r="H266" s="20"/>
      <c r="I266" s="52"/>
      <c r="J266" s="51"/>
      <c r="K266" s="104"/>
      <c r="L266" s="20"/>
      <c r="M266" s="20"/>
      <c r="N266" s="20"/>
      <c r="O266" s="52"/>
      <c r="P266" s="85" t="s">
        <v>76</v>
      </c>
      <c r="Q266" s="129">
        <v>3</v>
      </c>
      <c r="R266" s="129">
        <v>5.78</v>
      </c>
      <c r="S266" s="10">
        <f t="shared" si="34"/>
        <v>17.34</v>
      </c>
      <c r="T266" s="358" t="s">
        <v>504</v>
      </c>
      <c r="U266" s="359"/>
    </row>
    <row r="267" spans="2:21">
      <c r="B267" s="88"/>
      <c r="C267" s="167" t="s">
        <v>505</v>
      </c>
      <c r="D267" s="85" t="s">
        <v>76</v>
      </c>
      <c r="E267" s="104"/>
      <c r="F267" s="104"/>
      <c r="G267" s="22"/>
      <c r="H267" s="20"/>
      <c r="I267" s="52"/>
      <c r="J267" s="51"/>
      <c r="K267" s="104"/>
      <c r="L267" s="20"/>
      <c r="M267" s="20"/>
      <c r="N267" s="20"/>
      <c r="O267" s="52"/>
      <c r="P267" s="85" t="s">
        <v>76</v>
      </c>
      <c r="Q267" s="129">
        <v>6</v>
      </c>
      <c r="R267" s="129">
        <v>5.58</v>
      </c>
      <c r="S267" s="10">
        <f t="shared" si="34"/>
        <v>33.480000000000004</v>
      </c>
      <c r="T267" s="360"/>
      <c r="U267" s="361"/>
    </row>
    <row r="268" spans="2:21">
      <c r="B268" s="88"/>
      <c r="C268" s="167" t="s">
        <v>506</v>
      </c>
      <c r="D268" s="85" t="s">
        <v>76</v>
      </c>
      <c r="E268" s="104"/>
      <c r="F268" s="104"/>
      <c r="G268" s="22"/>
      <c r="H268" s="20"/>
      <c r="I268" s="52"/>
      <c r="J268" s="51"/>
      <c r="K268" s="104"/>
      <c r="L268" s="20"/>
      <c r="M268" s="20"/>
      <c r="N268" s="20"/>
      <c r="O268" s="52"/>
      <c r="P268" s="85" t="s">
        <v>76</v>
      </c>
      <c r="Q268" s="129">
        <v>4</v>
      </c>
      <c r="R268" s="129">
        <v>8.44</v>
      </c>
      <c r="S268" s="10">
        <f t="shared" si="34"/>
        <v>33.76</v>
      </c>
      <c r="T268" s="360"/>
      <c r="U268" s="361"/>
    </row>
    <row r="269" spans="2:21">
      <c r="B269" s="88"/>
      <c r="C269" s="167" t="s">
        <v>507</v>
      </c>
      <c r="D269" s="85" t="s">
        <v>76</v>
      </c>
      <c r="E269" s="104"/>
      <c r="F269" s="104"/>
      <c r="G269" s="22"/>
      <c r="H269" s="20"/>
      <c r="I269" s="52"/>
      <c r="J269" s="51"/>
      <c r="K269" s="104"/>
      <c r="L269" s="20"/>
      <c r="M269" s="20"/>
      <c r="N269" s="20"/>
      <c r="O269" s="52"/>
      <c r="P269" s="85" t="s">
        <v>76</v>
      </c>
      <c r="Q269" s="129">
        <v>4</v>
      </c>
      <c r="R269" s="129">
        <v>9.33</v>
      </c>
      <c r="S269" s="10">
        <f t="shared" si="34"/>
        <v>37.32</v>
      </c>
      <c r="T269" s="360"/>
      <c r="U269" s="361"/>
    </row>
    <row r="270" spans="2:21">
      <c r="B270" s="88"/>
      <c r="C270" s="167" t="s">
        <v>508</v>
      </c>
      <c r="D270" s="85" t="s">
        <v>76</v>
      </c>
      <c r="E270" s="104"/>
      <c r="F270" s="104"/>
      <c r="G270" s="22"/>
      <c r="H270" s="20"/>
      <c r="I270" s="52"/>
      <c r="J270" s="51"/>
      <c r="K270" s="104"/>
      <c r="L270" s="20"/>
      <c r="M270" s="20"/>
      <c r="N270" s="20"/>
      <c r="O270" s="52"/>
      <c r="P270" s="85" t="s">
        <v>76</v>
      </c>
      <c r="Q270" s="129">
        <v>1</v>
      </c>
      <c r="R270" s="129">
        <v>7.71</v>
      </c>
      <c r="S270" s="10">
        <f t="shared" si="34"/>
        <v>7.71</v>
      </c>
      <c r="T270" s="360"/>
      <c r="U270" s="361"/>
    </row>
    <row r="271" spans="2:21">
      <c r="B271" s="88"/>
      <c r="C271" s="167" t="s">
        <v>509</v>
      </c>
      <c r="D271" s="85" t="s">
        <v>76</v>
      </c>
      <c r="E271" s="104"/>
      <c r="F271" s="104"/>
      <c r="G271" s="22"/>
      <c r="H271" s="20"/>
      <c r="I271" s="52"/>
      <c r="J271" s="51"/>
      <c r="K271" s="104"/>
      <c r="L271" s="20"/>
      <c r="M271" s="20"/>
      <c r="N271" s="20"/>
      <c r="O271" s="52"/>
      <c r="P271" s="85" t="s">
        <v>76</v>
      </c>
      <c r="Q271" s="129">
        <v>5</v>
      </c>
      <c r="R271" s="129">
        <v>7.46</v>
      </c>
      <c r="S271" s="10">
        <f t="shared" si="34"/>
        <v>37.299999999999997</v>
      </c>
      <c r="T271" s="360"/>
      <c r="U271" s="361"/>
    </row>
    <row r="272" spans="2:21">
      <c r="B272" s="88"/>
      <c r="C272" s="167" t="s">
        <v>510</v>
      </c>
      <c r="D272" s="85" t="s">
        <v>76</v>
      </c>
      <c r="E272" s="104"/>
      <c r="F272" s="104"/>
      <c r="G272" s="22"/>
      <c r="H272" s="20"/>
      <c r="I272" s="52"/>
      <c r="J272" s="51"/>
      <c r="K272" s="104"/>
      <c r="L272" s="20"/>
      <c r="M272" s="20"/>
      <c r="N272" s="20"/>
      <c r="O272" s="52"/>
      <c r="P272" s="85" t="s">
        <v>76</v>
      </c>
      <c r="Q272" s="129">
        <v>2</v>
      </c>
      <c r="R272" s="129">
        <v>6.33</v>
      </c>
      <c r="S272" s="10">
        <f t="shared" si="34"/>
        <v>12.66</v>
      </c>
      <c r="T272" s="362"/>
      <c r="U272" s="363"/>
    </row>
    <row r="273" spans="2:21">
      <c r="B273" s="70" t="s">
        <v>511</v>
      </c>
      <c r="C273" s="165" t="s">
        <v>512</v>
      </c>
      <c r="D273" s="85"/>
      <c r="E273" s="107"/>
      <c r="F273" s="107"/>
      <c r="G273" s="22">
        <f t="shared" si="35"/>
        <v>0</v>
      </c>
      <c r="H273" s="26"/>
      <c r="I273" s="62"/>
      <c r="J273" s="61"/>
      <c r="K273" s="107"/>
      <c r="L273" s="26"/>
      <c r="M273" s="26"/>
      <c r="N273" s="26"/>
      <c r="O273" s="62"/>
      <c r="P273" s="85"/>
      <c r="Q273" s="107"/>
      <c r="R273" s="26"/>
      <c r="S273" s="10">
        <f t="shared" si="34"/>
        <v>0</v>
      </c>
      <c r="T273" s="26"/>
      <c r="U273" s="62"/>
    </row>
    <row r="274" spans="2:21">
      <c r="B274" s="88" t="s">
        <v>513</v>
      </c>
      <c r="C274" s="167" t="s">
        <v>514</v>
      </c>
      <c r="D274" s="85" t="s">
        <v>76</v>
      </c>
      <c r="E274" s="104">
        <v>1</v>
      </c>
      <c r="F274" s="104">
        <v>73.86</v>
      </c>
      <c r="G274" s="22">
        <f t="shared" si="35"/>
        <v>73.86</v>
      </c>
      <c r="H274" s="20"/>
      <c r="I274" s="52"/>
      <c r="J274" s="123" t="s">
        <v>76</v>
      </c>
      <c r="K274" s="104">
        <v>6</v>
      </c>
      <c r="L274" s="104">
        <v>239.68</v>
      </c>
      <c r="M274" s="20">
        <f>+L274*K274</f>
        <v>1438.08</v>
      </c>
      <c r="N274" s="97"/>
      <c r="O274" s="52"/>
      <c r="P274" s="85" t="s">
        <v>76</v>
      </c>
      <c r="Q274" s="129">
        <v>8</v>
      </c>
      <c r="R274" s="129">
        <v>167.47</v>
      </c>
      <c r="S274" s="10">
        <f t="shared" si="34"/>
        <v>1339.76</v>
      </c>
      <c r="T274" s="20"/>
      <c r="U274" s="52"/>
    </row>
    <row r="275" spans="2:21">
      <c r="B275" s="88" t="s">
        <v>515</v>
      </c>
      <c r="C275" s="167" t="s">
        <v>516</v>
      </c>
      <c r="D275" s="85" t="s">
        <v>76</v>
      </c>
      <c r="E275" s="104">
        <v>9</v>
      </c>
      <c r="F275" s="104">
        <v>65.349999999999994</v>
      </c>
      <c r="G275" s="22">
        <f t="shared" si="35"/>
        <v>588.15</v>
      </c>
      <c r="H275" s="20"/>
      <c r="I275" s="52"/>
      <c r="J275" s="123" t="s">
        <v>76</v>
      </c>
      <c r="K275" s="104">
        <v>3</v>
      </c>
      <c r="L275" s="104">
        <v>211.86</v>
      </c>
      <c r="M275" s="20">
        <f t="shared" ref="M275:M276" si="37">+L275*K275</f>
        <v>635.58000000000004</v>
      </c>
      <c r="N275" s="97"/>
      <c r="O275" s="52"/>
      <c r="P275" s="85" t="s">
        <v>76</v>
      </c>
      <c r="Q275" s="129">
        <v>4</v>
      </c>
      <c r="R275" s="129">
        <v>116.59</v>
      </c>
      <c r="S275" s="10">
        <f t="shared" si="34"/>
        <v>466.36</v>
      </c>
      <c r="T275" s="20"/>
      <c r="U275" s="52"/>
    </row>
    <row r="276" spans="2:21">
      <c r="B276" s="88" t="s">
        <v>517</v>
      </c>
      <c r="C276" s="167" t="s">
        <v>518</v>
      </c>
      <c r="D276" s="85" t="s">
        <v>76</v>
      </c>
      <c r="E276" s="104">
        <v>9</v>
      </c>
      <c r="F276" s="104">
        <v>274.08</v>
      </c>
      <c r="G276" s="22">
        <f t="shared" si="35"/>
        <v>2466.7199999999998</v>
      </c>
      <c r="H276" s="22"/>
      <c r="I276" s="56"/>
      <c r="J276" s="123" t="s">
        <v>76</v>
      </c>
      <c r="K276" s="104">
        <v>9</v>
      </c>
      <c r="L276" s="104">
        <v>101.65</v>
      </c>
      <c r="M276" s="20">
        <f t="shared" si="37"/>
        <v>914.85</v>
      </c>
      <c r="N276" s="97"/>
      <c r="O276" s="56"/>
      <c r="P276" s="85" t="s">
        <v>76</v>
      </c>
      <c r="Q276" s="130">
        <v>12</v>
      </c>
      <c r="R276" s="130">
        <v>74.94</v>
      </c>
      <c r="S276" s="10">
        <f t="shared" si="34"/>
        <v>899.28</v>
      </c>
      <c r="T276" s="22"/>
      <c r="U276" s="56"/>
    </row>
    <row r="277" spans="2:21">
      <c r="B277" s="70" t="s">
        <v>519</v>
      </c>
      <c r="C277" s="140" t="s">
        <v>520</v>
      </c>
      <c r="D277" s="59"/>
      <c r="E277" s="107"/>
      <c r="F277" s="107"/>
      <c r="G277" s="22">
        <f t="shared" si="35"/>
        <v>0</v>
      </c>
      <c r="H277" s="25"/>
      <c r="I277" s="60"/>
      <c r="J277" s="59"/>
      <c r="K277" s="107"/>
      <c r="L277" s="25"/>
      <c r="M277" s="25"/>
      <c r="N277" s="25"/>
      <c r="O277" s="60"/>
      <c r="P277" s="59"/>
      <c r="Q277" s="107"/>
      <c r="R277" s="25"/>
      <c r="S277" s="10">
        <f t="shared" si="34"/>
        <v>0</v>
      </c>
      <c r="T277" s="25"/>
      <c r="U277" s="60"/>
    </row>
    <row r="278" spans="2:21">
      <c r="B278" s="88" t="s">
        <v>521</v>
      </c>
      <c r="C278" s="160" t="s">
        <v>522</v>
      </c>
      <c r="D278" s="79" t="s">
        <v>76</v>
      </c>
      <c r="E278" s="104">
        <v>1</v>
      </c>
      <c r="F278" s="104">
        <v>870</v>
      </c>
      <c r="G278" s="22">
        <f t="shared" si="35"/>
        <v>870</v>
      </c>
      <c r="H278" s="20"/>
      <c r="I278" s="52"/>
      <c r="J278" s="123" t="s">
        <v>76</v>
      </c>
      <c r="K278" s="104">
        <v>1</v>
      </c>
      <c r="L278" s="104">
        <v>963</v>
      </c>
      <c r="M278" s="20">
        <f>+L278*K278</f>
        <v>963</v>
      </c>
      <c r="N278" s="20"/>
      <c r="O278" s="52"/>
      <c r="P278" s="79" t="s">
        <v>76</v>
      </c>
      <c r="Q278" s="129">
        <v>1</v>
      </c>
      <c r="R278" s="129">
        <v>334.5</v>
      </c>
      <c r="S278" s="10">
        <f t="shared" si="34"/>
        <v>334.5</v>
      </c>
      <c r="T278" s="20"/>
      <c r="U278" s="52"/>
    </row>
    <row r="279" spans="2:21">
      <c r="B279" s="88" t="s">
        <v>523</v>
      </c>
      <c r="C279" s="160" t="s">
        <v>524</v>
      </c>
      <c r="D279" s="79" t="s">
        <v>76</v>
      </c>
      <c r="E279" s="104">
        <v>1</v>
      </c>
      <c r="F279" s="104">
        <v>750</v>
      </c>
      <c r="G279" s="22">
        <f t="shared" si="35"/>
        <v>750</v>
      </c>
      <c r="H279" s="20"/>
      <c r="I279" s="52"/>
      <c r="J279" s="123" t="s">
        <v>76</v>
      </c>
      <c r="K279" s="104">
        <v>1</v>
      </c>
      <c r="L279" s="104">
        <v>909.5</v>
      </c>
      <c r="M279" s="20">
        <f>+L279*K279</f>
        <v>909.5</v>
      </c>
      <c r="N279" s="20"/>
      <c r="O279" s="52"/>
      <c r="P279" s="79" t="s">
        <v>76</v>
      </c>
      <c r="Q279" s="129">
        <v>1</v>
      </c>
      <c r="R279" s="129">
        <v>218.24</v>
      </c>
      <c r="S279" s="10">
        <f t="shared" si="34"/>
        <v>218.24</v>
      </c>
      <c r="T279" s="20"/>
      <c r="U279" s="52"/>
    </row>
    <row r="280" spans="2:21">
      <c r="B280" s="68" t="s">
        <v>525</v>
      </c>
      <c r="C280" s="162" t="s">
        <v>526</v>
      </c>
      <c r="D280" s="81"/>
      <c r="E280" s="172"/>
      <c r="F280" s="172"/>
      <c r="G280" s="21">
        <f t="shared" si="35"/>
        <v>0</v>
      </c>
      <c r="H280" s="21">
        <f>SUM(G282:G319)</f>
        <v>26621.291799999999</v>
      </c>
      <c r="I280" s="54"/>
      <c r="J280" s="53"/>
      <c r="K280" s="172"/>
      <c r="L280" s="21"/>
      <c r="M280" s="21"/>
      <c r="N280" s="21">
        <f>SUM(M282:M319)</f>
        <v>24215.084399999996</v>
      </c>
      <c r="O280" s="54"/>
      <c r="P280" s="81"/>
      <c r="Q280" s="172"/>
      <c r="R280" s="21"/>
      <c r="S280" s="16"/>
      <c r="T280" s="21">
        <f>SUM(S282:S319)</f>
        <v>13234.305399999997</v>
      </c>
      <c r="U280" s="54"/>
    </row>
    <row r="281" spans="2:21">
      <c r="B281" s="95" t="s">
        <v>527</v>
      </c>
      <c r="C281" s="140" t="s">
        <v>528</v>
      </c>
      <c r="D281" s="79"/>
      <c r="E281" s="107"/>
      <c r="F281" s="107"/>
      <c r="G281" s="22">
        <f t="shared" si="35"/>
        <v>0</v>
      </c>
      <c r="H281" s="26"/>
      <c r="I281" s="62"/>
      <c r="J281" s="61"/>
      <c r="K281" s="107"/>
      <c r="L281" s="26"/>
      <c r="M281" s="26"/>
      <c r="N281" s="26"/>
      <c r="O281" s="62"/>
      <c r="P281" s="79"/>
      <c r="Q281" s="107"/>
      <c r="R281" s="26"/>
      <c r="S281" s="10"/>
      <c r="T281" s="26"/>
      <c r="U281" s="62"/>
    </row>
    <row r="282" spans="2:21">
      <c r="B282" s="88" t="s">
        <v>529</v>
      </c>
      <c r="C282" s="160" t="s">
        <v>530</v>
      </c>
      <c r="D282" s="79" t="s">
        <v>470</v>
      </c>
      <c r="E282" s="104">
        <v>6</v>
      </c>
      <c r="F282" s="104">
        <v>185.73</v>
      </c>
      <c r="G282" s="22">
        <f t="shared" si="35"/>
        <v>1114.3799999999999</v>
      </c>
      <c r="H282" s="20"/>
      <c r="I282" s="52"/>
      <c r="J282" s="123" t="s">
        <v>470</v>
      </c>
      <c r="K282" s="104">
        <v>6</v>
      </c>
      <c r="L282" s="104">
        <v>96.3</v>
      </c>
      <c r="M282" s="20">
        <f>+L282*K282</f>
        <v>577.79999999999995</v>
      </c>
      <c r="N282" s="20"/>
      <c r="O282" s="52"/>
      <c r="P282" s="79" t="s">
        <v>470</v>
      </c>
      <c r="Q282" s="129">
        <v>8</v>
      </c>
      <c r="R282" s="129">
        <v>89.51</v>
      </c>
      <c r="S282" s="10">
        <f t="shared" si="34"/>
        <v>716.08</v>
      </c>
      <c r="T282" s="20"/>
      <c r="U282" s="52"/>
    </row>
    <row r="283" spans="2:21">
      <c r="B283" s="88" t="s">
        <v>531</v>
      </c>
      <c r="C283" s="168" t="s">
        <v>532</v>
      </c>
      <c r="D283" s="79" t="s">
        <v>470</v>
      </c>
      <c r="E283" s="104">
        <v>11</v>
      </c>
      <c r="F283" s="104">
        <v>116.07</v>
      </c>
      <c r="G283" s="22">
        <f t="shared" si="35"/>
        <v>1276.77</v>
      </c>
      <c r="H283" s="22"/>
      <c r="I283" s="56"/>
      <c r="J283" s="123" t="s">
        <v>470</v>
      </c>
      <c r="K283" s="104">
        <v>12</v>
      </c>
      <c r="L283" s="104">
        <v>64.2</v>
      </c>
      <c r="M283" s="20">
        <f t="shared" ref="M283:M292" si="38">+L283*K283</f>
        <v>770.40000000000009</v>
      </c>
      <c r="N283" s="22"/>
      <c r="O283" s="56"/>
      <c r="P283" s="79" t="s">
        <v>470</v>
      </c>
      <c r="Q283" s="130">
        <v>16</v>
      </c>
      <c r="R283" s="130">
        <v>73.39</v>
      </c>
      <c r="S283" s="10">
        <f t="shared" si="34"/>
        <v>1174.24</v>
      </c>
      <c r="T283" s="22"/>
      <c r="U283" s="56"/>
    </row>
    <row r="284" spans="2:21">
      <c r="B284" s="88" t="s">
        <v>533</v>
      </c>
      <c r="C284" s="168" t="s">
        <v>534</v>
      </c>
      <c r="D284" s="79" t="s">
        <v>470</v>
      </c>
      <c r="E284" s="104">
        <v>9</v>
      </c>
      <c r="F284" s="104">
        <v>108.88</v>
      </c>
      <c r="G284" s="22">
        <f t="shared" si="35"/>
        <v>979.92</v>
      </c>
      <c r="H284" s="22"/>
      <c r="I284" s="56"/>
      <c r="J284" s="123" t="s">
        <v>470</v>
      </c>
      <c r="K284" s="104">
        <v>12</v>
      </c>
      <c r="L284" s="104">
        <v>64.2</v>
      </c>
      <c r="M284" s="20">
        <f t="shared" si="38"/>
        <v>770.40000000000009</v>
      </c>
      <c r="N284" s="22"/>
      <c r="O284" s="56"/>
      <c r="P284" s="79" t="s">
        <v>470</v>
      </c>
      <c r="Q284" s="130">
        <v>17</v>
      </c>
      <c r="R284" s="130">
        <v>29.87</v>
      </c>
      <c r="S284" s="10">
        <f t="shared" si="34"/>
        <v>507.79</v>
      </c>
      <c r="T284" s="22"/>
      <c r="U284" s="56"/>
    </row>
    <row r="285" spans="2:21">
      <c r="B285" s="88" t="s">
        <v>535</v>
      </c>
      <c r="C285" s="168" t="s">
        <v>536</v>
      </c>
      <c r="D285" s="79" t="s">
        <v>470</v>
      </c>
      <c r="E285" s="104">
        <v>3</v>
      </c>
      <c r="F285" s="104">
        <v>80.52</v>
      </c>
      <c r="G285" s="22">
        <f t="shared" si="35"/>
        <v>241.56</v>
      </c>
      <c r="H285" s="22"/>
      <c r="I285" s="56"/>
      <c r="J285" s="123" t="s">
        <v>470</v>
      </c>
      <c r="K285" s="104">
        <v>9</v>
      </c>
      <c r="L285" s="104">
        <v>85.6</v>
      </c>
      <c r="M285" s="20">
        <f t="shared" si="38"/>
        <v>770.4</v>
      </c>
      <c r="N285" s="22"/>
      <c r="O285" s="56"/>
      <c r="P285" s="79" t="s">
        <v>470</v>
      </c>
      <c r="Q285" s="130">
        <v>6</v>
      </c>
      <c r="R285" s="130">
        <v>65.02</v>
      </c>
      <c r="S285" s="10">
        <f t="shared" si="34"/>
        <v>390.12</v>
      </c>
      <c r="T285" s="22"/>
      <c r="U285" s="56"/>
    </row>
    <row r="286" spans="2:21">
      <c r="B286" s="88" t="s">
        <v>537</v>
      </c>
      <c r="C286" s="160" t="s">
        <v>538</v>
      </c>
      <c r="D286" s="79" t="s">
        <v>470</v>
      </c>
      <c r="E286" s="104">
        <v>5</v>
      </c>
      <c r="F286" s="104">
        <v>96.12</v>
      </c>
      <c r="G286" s="22">
        <f t="shared" si="35"/>
        <v>480.6</v>
      </c>
      <c r="H286" s="20"/>
      <c r="I286" s="52"/>
      <c r="J286" s="123" t="s">
        <v>470</v>
      </c>
      <c r="K286" s="104">
        <v>6</v>
      </c>
      <c r="L286" s="104">
        <v>90.95</v>
      </c>
      <c r="M286" s="20">
        <f t="shared" si="38"/>
        <v>545.70000000000005</v>
      </c>
      <c r="N286" s="20"/>
      <c r="O286" s="52"/>
      <c r="P286" s="79" t="s">
        <v>470</v>
      </c>
      <c r="Q286" s="129">
        <v>6</v>
      </c>
      <c r="R286" s="129">
        <v>39</v>
      </c>
      <c r="S286" s="10">
        <f t="shared" si="34"/>
        <v>234</v>
      </c>
      <c r="T286" s="20"/>
      <c r="U286" s="52"/>
    </row>
    <row r="287" spans="2:21">
      <c r="B287" s="88" t="s">
        <v>539</v>
      </c>
      <c r="C287" s="160" t="s">
        <v>540</v>
      </c>
      <c r="D287" s="79" t="s">
        <v>470</v>
      </c>
      <c r="E287" s="104">
        <v>2</v>
      </c>
      <c r="F287" s="104">
        <v>90.69</v>
      </c>
      <c r="G287" s="22">
        <f>F287*E287</f>
        <v>181.38</v>
      </c>
      <c r="H287" s="20"/>
      <c r="I287" s="52"/>
      <c r="J287" s="123" t="s">
        <v>470</v>
      </c>
      <c r="K287" s="97"/>
      <c r="L287" s="97"/>
      <c r="M287" s="20"/>
      <c r="N287" s="20"/>
      <c r="O287" s="52"/>
      <c r="P287" s="79" t="s">
        <v>470</v>
      </c>
      <c r="Q287" s="129">
        <v>3</v>
      </c>
      <c r="R287" s="129">
        <v>45.12</v>
      </c>
      <c r="S287" s="10">
        <f t="shared" si="34"/>
        <v>135.35999999999999</v>
      </c>
      <c r="T287" s="20"/>
      <c r="U287" s="52"/>
    </row>
    <row r="288" spans="2:21">
      <c r="B288" s="88" t="s">
        <v>541</v>
      </c>
      <c r="C288" s="160" t="s">
        <v>542</v>
      </c>
      <c r="D288" s="79" t="s">
        <v>470</v>
      </c>
      <c r="E288" s="104">
        <v>6</v>
      </c>
      <c r="F288" s="104">
        <v>169.23</v>
      </c>
      <c r="G288" s="22">
        <f t="shared" si="35"/>
        <v>1015.3799999999999</v>
      </c>
      <c r="H288" s="20"/>
      <c r="I288" s="52"/>
      <c r="J288" s="123" t="s">
        <v>470</v>
      </c>
      <c r="K288" s="104">
        <v>2</v>
      </c>
      <c r="L288" s="104">
        <v>26.75</v>
      </c>
      <c r="M288" s="20">
        <f t="shared" si="38"/>
        <v>53.5</v>
      </c>
      <c r="N288" s="20"/>
      <c r="O288" s="52"/>
      <c r="P288" s="79" t="s">
        <v>470</v>
      </c>
      <c r="Q288" s="129">
        <v>5</v>
      </c>
      <c r="R288" s="129">
        <v>104.12</v>
      </c>
      <c r="S288" s="10">
        <f t="shared" si="34"/>
        <v>520.6</v>
      </c>
      <c r="T288" s="20"/>
      <c r="U288" s="52"/>
    </row>
    <row r="289" spans="2:21">
      <c r="B289" s="88"/>
      <c r="C289" s="139" t="s">
        <v>543</v>
      </c>
      <c r="D289" s="123" t="s">
        <v>470</v>
      </c>
      <c r="E289" s="104"/>
      <c r="F289" s="104"/>
      <c r="G289" s="22"/>
      <c r="H289" s="20"/>
      <c r="I289" s="52"/>
      <c r="J289" s="123" t="s">
        <v>470</v>
      </c>
      <c r="K289" s="104">
        <v>1</v>
      </c>
      <c r="L289" s="104">
        <v>74.900000000000006</v>
      </c>
      <c r="M289" s="20">
        <f t="shared" si="38"/>
        <v>74.900000000000006</v>
      </c>
      <c r="N289" s="20"/>
      <c r="O289" s="52"/>
      <c r="P289" s="79" t="s">
        <v>470</v>
      </c>
      <c r="Q289" s="132">
        <v>1</v>
      </c>
      <c r="R289" s="129">
        <v>56.83</v>
      </c>
      <c r="S289" s="10">
        <f t="shared" si="34"/>
        <v>56.83</v>
      </c>
      <c r="T289" s="20"/>
      <c r="U289" s="52"/>
    </row>
    <row r="290" spans="2:21">
      <c r="B290" s="88"/>
      <c r="C290" s="139" t="s">
        <v>544</v>
      </c>
      <c r="D290" s="123" t="s">
        <v>470</v>
      </c>
      <c r="E290" s="104"/>
      <c r="F290" s="104"/>
      <c r="G290" s="22"/>
      <c r="H290" s="20"/>
      <c r="I290" s="52"/>
      <c r="J290" s="123" t="s">
        <v>470</v>
      </c>
      <c r="K290" s="104">
        <v>3</v>
      </c>
      <c r="L290" s="104">
        <v>74.900000000000006</v>
      </c>
      <c r="M290" s="20">
        <f t="shared" si="38"/>
        <v>224.70000000000002</v>
      </c>
      <c r="N290" s="20"/>
      <c r="O290" s="52"/>
      <c r="P290" s="79" t="s">
        <v>470</v>
      </c>
      <c r="Q290" s="132">
        <v>4</v>
      </c>
      <c r="R290" s="129">
        <v>104.12</v>
      </c>
      <c r="S290" s="10">
        <f t="shared" si="34"/>
        <v>416.48</v>
      </c>
      <c r="T290" s="20"/>
      <c r="U290" s="52"/>
    </row>
    <row r="291" spans="2:21">
      <c r="B291" s="88"/>
      <c r="C291" s="139" t="s">
        <v>545</v>
      </c>
      <c r="D291" s="123" t="s">
        <v>470</v>
      </c>
      <c r="E291" s="104"/>
      <c r="F291" s="104"/>
      <c r="G291" s="22"/>
      <c r="H291" s="20"/>
      <c r="I291" s="52"/>
      <c r="J291" s="123" t="s">
        <v>470</v>
      </c>
      <c r="K291" s="104">
        <v>1</v>
      </c>
      <c r="L291" s="104">
        <v>26.75</v>
      </c>
      <c r="M291" s="20">
        <f t="shared" si="38"/>
        <v>26.75</v>
      </c>
      <c r="N291" s="20"/>
      <c r="O291" s="52"/>
      <c r="P291" s="79"/>
      <c r="Q291" s="104"/>
      <c r="R291" s="20"/>
      <c r="S291" s="10"/>
      <c r="T291" s="20"/>
      <c r="U291" s="52"/>
    </row>
    <row r="292" spans="2:21">
      <c r="B292" s="88"/>
      <c r="C292" s="139" t="s">
        <v>546</v>
      </c>
      <c r="D292" s="123" t="s">
        <v>470</v>
      </c>
      <c r="E292" s="104"/>
      <c r="F292" s="104"/>
      <c r="G292" s="22"/>
      <c r="H292" s="20"/>
      <c r="I292" s="52"/>
      <c r="J292" s="123" t="s">
        <v>470</v>
      </c>
      <c r="K292" s="104">
        <v>12</v>
      </c>
      <c r="L292" s="104">
        <v>21.4</v>
      </c>
      <c r="M292" s="20">
        <f t="shared" si="38"/>
        <v>256.79999999999995</v>
      </c>
      <c r="N292" s="20"/>
      <c r="O292" s="52"/>
      <c r="P292" s="79"/>
      <c r="Q292" s="104"/>
      <c r="R292" s="20"/>
      <c r="S292" s="10"/>
      <c r="T292" s="20"/>
      <c r="U292" s="52"/>
    </row>
    <row r="293" spans="2:21">
      <c r="B293" s="88"/>
      <c r="C293" s="160" t="s">
        <v>547</v>
      </c>
      <c r="D293" s="123" t="s">
        <v>470</v>
      </c>
      <c r="E293" s="104"/>
      <c r="F293" s="104"/>
      <c r="G293" s="22"/>
      <c r="H293" s="20"/>
      <c r="I293" s="52"/>
      <c r="J293" s="123"/>
      <c r="K293" s="104"/>
      <c r="L293" s="104"/>
      <c r="M293" s="20"/>
      <c r="N293" s="20"/>
      <c r="O293" s="52"/>
      <c r="P293" s="79" t="s">
        <v>470</v>
      </c>
      <c r="Q293" s="132">
        <v>2</v>
      </c>
      <c r="R293" s="129">
        <v>30.78</v>
      </c>
      <c r="S293" s="10">
        <f t="shared" si="34"/>
        <v>61.56</v>
      </c>
      <c r="T293" s="20"/>
      <c r="U293" s="52"/>
    </row>
    <row r="294" spans="2:21">
      <c r="B294" s="95" t="s">
        <v>548</v>
      </c>
      <c r="C294" s="140" t="s">
        <v>549</v>
      </c>
      <c r="D294" s="79"/>
      <c r="E294" s="107"/>
      <c r="F294" s="107"/>
      <c r="G294" s="22">
        <f t="shared" si="35"/>
        <v>0</v>
      </c>
      <c r="H294" s="26"/>
      <c r="I294" s="62"/>
      <c r="J294" s="61"/>
      <c r="K294" s="107"/>
      <c r="L294" s="26"/>
      <c r="M294" s="26"/>
      <c r="N294" s="26"/>
      <c r="O294" s="62"/>
      <c r="P294" s="79"/>
      <c r="Q294" s="107"/>
      <c r="R294" s="26"/>
      <c r="S294" s="10"/>
      <c r="T294" s="26"/>
      <c r="U294" s="62"/>
    </row>
    <row r="295" spans="2:21">
      <c r="B295" s="88" t="s">
        <v>550</v>
      </c>
      <c r="C295" s="160" t="s">
        <v>551</v>
      </c>
      <c r="D295" s="79" t="s">
        <v>140</v>
      </c>
      <c r="E295" s="104">
        <v>48.52</v>
      </c>
      <c r="F295" s="104">
        <v>62.98</v>
      </c>
      <c r="G295" s="22">
        <f t="shared" si="35"/>
        <v>3055.7896000000001</v>
      </c>
      <c r="H295" s="20"/>
      <c r="I295" s="52"/>
      <c r="J295" s="120" t="s">
        <v>140</v>
      </c>
      <c r="K295" s="104">
        <v>43.78</v>
      </c>
      <c r="L295" s="104">
        <v>58.85</v>
      </c>
      <c r="M295" s="20">
        <f>+L295*K295</f>
        <v>2576.453</v>
      </c>
      <c r="N295" s="20"/>
      <c r="O295" s="52"/>
      <c r="P295" s="79" t="s">
        <v>140</v>
      </c>
      <c r="Q295" s="129">
        <v>55</v>
      </c>
      <c r="R295" s="129">
        <v>27.35</v>
      </c>
      <c r="S295" s="10">
        <f t="shared" si="34"/>
        <v>1504.25</v>
      </c>
      <c r="T295" s="20"/>
      <c r="U295" s="52"/>
    </row>
    <row r="296" spans="2:21">
      <c r="B296" s="88" t="s">
        <v>552</v>
      </c>
      <c r="C296" s="160" t="s">
        <v>553</v>
      </c>
      <c r="D296" s="79" t="s">
        <v>140</v>
      </c>
      <c r="E296" s="104">
        <v>24.43</v>
      </c>
      <c r="F296" s="104">
        <v>55.37</v>
      </c>
      <c r="G296" s="22">
        <f t="shared" si="35"/>
        <v>1352.6890999999998</v>
      </c>
      <c r="H296" s="20"/>
      <c r="I296" s="52"/>
      <c r="J296" s="120" t="s">
        <v>140</v>
      </c>
      <c r="K296" s="104">
        <v>20.67</v>
      </c>
      <c r="L296" s="104">
        <v>54.57</v>
      </c>
      <c r="M296" s="20">
        <f t="shared" ref="M296:M300" si="39">+L296*K296</f>
        <v>1127.9619</v>
      </c>
      <c r="N296" s="20"/>
      <c r="O296" s="52"/>
      <c r="P296" s="79" t="s">
        <v>140</v>
      </c>
      <c r="Q296" s="129">
        <v>17</v>
      </c>
      <c r="R296" s="129">
        <v>22.26</v>
      </c>
      <c r="S296" s="10">
        <f t="shared" si="34"/>
        <v>378.42</v>
      </c>
      <c r="T296" s="20"/>
      <c r="U296" s="52"/>
    </row>
    <row r="297" spans="2:21">
      <c r="B297" s="88" t="s">
        <v>554</v>
      </c>
      <c r="C297" s="160" t="s">
        <v>555</v>
      </c>
      <c r="D297" s="79" t="s">
        <v>140</v>
      </c>
      <c r="E297" s="104">
        <v>36.869999999999997</v>
      </c>
      <c r="F297" s="104">
        <v>40.53</v>
      </c>
      <c r="G297" s="22">
        <f t="shared" si="35"/>
        <v>1494.3410999999999</v>
      </c>
      <c r="H297" s="20"/>
      <c r="I297" s="52"/>
      <c r="J297" s="120" t="s">
        <v>140</v>
      </c>
      <c r="K297" s="104">
        <v>20.04</v>
      </c>
      <c r="L297" s="104">
        <v>32.1</v>
      </c>
      <c r="M297" s="20">
        <f t="shared" si="39"/>
        <v>643.28399999999999</v>
      </c>
      <c r="N297" s="20"/>
      <c r="O297" s="52"/>
      <c r="P297" s="79" t="s">
        <v>140</v>
      </c>
      <c r="Q297" s="129">
        <v>34</v>
      </c>
      <c r="R297" s="129">
        <v>15.45</v>
      </c>
      <c r="S297" s="10">
        <f t="shared" si="34"/>
        <v>525.29999999999995</v>
      </c>
      <c r="T297" s="20"/>
      <c r="U297" s="52"/>
    </row>
    <row r="298" spans="2:21">
      <c r="B298" s="88" t="s">
        <v>556</v>
      </c>
      <c r="C298" s="160" t="s">
        <v>557</v>
      </c>
      <c r="D298" s="79" t="s">
        <v>140</v>
      </c>
      <c r="E298" s="104">
        <v>178</v>
      </c>
      <c r="F298" s="224">
        <v>61.36</v>
      </c>
      <c r="G298" s="225">
        <f t="shared" si="35"/>
        <v>10922.08</v>
      </c>
      <c r="H298" s="384" t="s">
        <v>558</v>
      </c>
      <c r="I298" s="385"/>
      <c r="J298" s="120" t="s">
        <v>140</v>
      </c>
      <c r="K298" s="104">
        <v>39.119999999999997</v>
      </c>
      <c r="L298" s="104">
        <v>42.8</v>
      </c>
      <c r="M298" s="20">
        <f t="shared" si="39"/>
        <v>1674.3359999999998</v>
      </c>
      <c r="N298" s="20"/>
      <c r="O298" s="52"/>
      <c r="P298" s="79" t="s">
        <v>140</v>
      </c>
      <c r="Q298" s="129">
        <v>23.5</v>
      </c>
      <c r="R298" s="129">
        <v>22.26</v>
      </c>
      <c r="S298" s="10">
        <f t="shared" si="34"/>
        <v>523.11</v>
      </c>
      <c r="T298" s="20"/>
      <c r="U298" s="52"/>
    </row>
    <row r="299" spans="2:21">
      <c r="B299" s="88"/>
      <c r="C299" s="139" t="s">
        <v>559</v>
      </c>
      <c r="D299" s="120" t="s">
        <v>140</v>
      </c>
      <c r="E299" s="104"/>
      <c r="F299" s="104"/>
      <c r="G299" s="22"/>
      <c r="H299" s="20"/>
      <c r="I299" s="52"/>
      <c r="J299" s="120" t="s">
        <v>140</v>
      </c>
      <c r="K299" s="104">
        <v>54.48</v>
      </c>
      <c r="L299" s="104">
        <v>32.1</v>
      </c>
      <c r="M299" s="20">
        <f t="shared" si="39"/>
        <v>1748.808</v>
      </c>
      <c r="N299" s="20"/>
      <c r="O299" s="52"/>
      <c r="P299" s="79" t="s">
        <v>140</v>
      </c>
      <c r="Q299" s="132">
        <v>74.7</v>
      </c>
      <c r="R299" s="129">
        <v>14.84</v>
      </c>
      <c r="S299" s="10">
        <f t="shared" si="34"/>
        <v>1108.548</v>
      </c>
      <c r="T299" s="20"/>
      <c r="U299" s="52"/>
    </row>
    <row r="300" spans="2:21">
      <c r="B300" s="88"/>
      <c r="C300" s="139" t="s">
        <v>560</v>
      </c>
      <c r="D300" s="120" t="s">
        <v>140</v>
      </c>
      <c r="E300" s="104"/>
      <c r="F300" s="104"/>
      <c r="G300" s="22"/>
      <c r="H300" s="20"/>
      <c r="I300" s="52"/>
      <c r="J300" s="120" t="s">
        <v>140</v>
      </c>
      <c r="K300" s="104">
        <v>15.82</v>
      </c>
      <c r="L300" s="104">
        <v>150.87</v>
      </c>
      <c r="M300" s="20">
        <f t="shared" si="39"/>
        <v>2386.7634000000003</v>
      </c>
      <c r="N300" s="20"/>
      <c r="O300" s="52"/>
      <c r="P300" s="79"/>
      <c r="Q300" s="104"/>
      <c r="R300" s="20"/>
      <c r="S300" s="10"/>
      <c r="T300" s="20"/>
      <c r="U300" s="52"/>
    </row>
    <row r="301" spans="2:21">
      <c r="B301" s="88"/>
      <c r="C301" s="160" t="s">
        <v>561</v>
      </c>
      <c r="D301" s="79" t="s">
        <v>140</v>
      </c>
      <c r="E301" s="104"/>
      <c r="F301" s="104"/>
      <c r="G301" s="22"/>
      <c r="H301" s="20"/>
      <c r="I301" s="52"/>
      <c r="J301" s="120"/>
      <c r="K301" s="104"/>
      <c r="L301" s="104"/>
      <c r="M301" s="20"/>
      <c r="N301" s="20"/>
      <c r="O301" s="52"/>
      <c r="P301" s="79" t="s">
        <v>140</v>
      </c>
      <c r="Q301" s="132">
        <v>6.7</v>
      </c>
      <c r="R301" s="129">
        <v>21.45</v>
      </c>
      <c r="S301" s="10">
        <f t="shared" si="34"/>
        <v>143.715</v>
      </c>
      <c r="T301" s="20"/>
      <c r="U301" s="52"/>
    </row>
    <row r="302" spans="2:21">
      <c r="B302" s="95" t="s">
        <v>562</v>
      </c>
      <c r="C302" s="140" t="s">
        <v>563</v>
      </c>
      <c r="D302" s="79"/>
      <c r="E302" s="107"/>
      <c r="F302" s="107"/>
      <c r="G302" s="22">
        <f t="shared" si="35"/>
        <v>0</v>
      </c>
      <c r="H302" s="20"/>
      <c r="I302" s="52"/>
      <c r="J302" s="51"/>
      <c r="K302" s="107"/>
      <c r="L302" s="20"/>
      <c r="M302" s="20"/>
      <c r="N302" s="20"/>
      <c r="O302" s="52"/>
      <c r="P302" s="79"/>
      <c r="Q302" s="107"/>
      <c r="R302" s="20"/>
      <c r="S302" s="10"/>
      <c r="T302" s="20"/>
      <c r="U302" s="52"/>
    </row>
    <row r="303" spans="2:21">
      <c r="B303" s="88" t="s">
        <v>564</v>
      </c>
      <c r="C303" s="160" t="s">
        <v>565</v>
      </c>
      <c r="D303" s="79" t="s">
        <v>566</v>
      </c>
      <c r="E303" s="104">
        <v>21</v>
      </c>
      <c r="F303" s="104">
        <v>23.77</v>
      </c>
      <c r="G303" s="22">
        <f t="shared" si="35"/>
        <v>499.17</v>
      </c>
      <c r="H303" s="20"/>
      <c r="I303" s="52"/>
      <c r="J303" s="51"/>
      <c r="K303" s="104"/>
      <c r="L303" s="20"/>
      <c r="M303" s="20"/>
      <c r="N303" s="20"/>
      <c r="O303" s="52"/>
      <c r="P303" s="79" t="s">
        <v>566</v>
      </c>
      <c r="Q303" s="129">
        <v>8</v>
      </c>
      <c r="R303" s="129">
        <v>18.05</v>
      </c>
      <c r="S303" s="10">
        <f t="shared" si="34"/>
        <v>144.4</v>
      </c>
      <c r="T303" s="20"/>
      <c r="U303" s="52"/>
    </row>
    <row r="304" spans="2:21">
      <c r="B304" s="88" t="s">
        <v>567</v>
      </c>
      <c r="C304" s="160" t="s">
        <v>568</v>
      </c>
      <c r="D304" s="79" t="s">
        <v>566</v>
      </c>
      <c r="E304" s="104">
        <v>9</v>
      </c>
      <c r="F304" s="104">
        <v>16.71</v>
      </c>
      <c r="G304" s="22">
        <f t="shared" si="35"/>
        <v>150.39000000000001</v>
      </c>
      <c r="H304" s="20"/>
      <c r="I304" s="52"/>
      <c r="J304" s="51"/>
      <c r="K304" s="104"/>
      <c r="L304" s="20"/>
      <c r="M304" s="20"/>
      <c r="N304" s="20"/>
      <c r="O304" s="52"/>
      <c r="P304" s="79" t="s">
        <v>566</v>
      </c>
      <c r="Q304" s="129">
        <v>3</v>
      </c>
      <c r="R304" s="129">
        <v>21.42</v>
      </c>
      <c r="S304" s="10">
        <f t="shared" si="34"/>
        <v>64.260000000000005</v>
      </c>
      <c r="T304" s="20"/>
      <c r="U304" s="52"/>
    </row>
    <row r="305" spans="2:21">
      <c r="B305" s="88" t="s">
        <v>569</v>
      </c>
      <c r="C305" s="160" t="s">
        <v>570</v>
      </c>
      <c r="D305" s="79" t="s">
        <v>566</v>
      </c>
      <c r="E305" s="104">
        <v>9</v>
      </c>
      <c r="F305" s="104">
        <v>16.63</v>
      </c>
      <c r="G305" s="22">
        <f t="shared" si="35"/>
        <v>149.66999999999999</v>
      </c>
      <c r="H305" s="20"/>
      <c r="I305" s="52"/>
      <c r="J305" s="51"/>
      <c r="K305" s="104"/>
      <c r="L305" s="20"/>
      <c r="M305" s="20"/>
      <c r="N305" s="20"/>
      <c r="O305" s="52"/>
      <c r="P305" s="79" t="s">
        <v>566</v>
      </c>
      <c r="Q305" s="129">
        <v>10</v>
      </c>
      <c r="R305" s="129">
        <v>7.98</v>
      </c>
      <c r="S305" s="10">
        <f t="shared" si="34"/>
        <v>79.800000000000011</v>
      </c>
      <c r="T305" s="20"/>
      <c r="U305" s="52"/>
    </row>
    <row r="306" spans="2:21">
      <c r="B306" s="88" t="s">
        <v>571</v>
      </c>
      <c r="C306" s="160" t="s">
        <v>572</v>
      </c>
      <c r="D306" s="79" t="s">
        <v>566</v>
      </c>
      <c r="E306" s="104">
        <v>7</v>
      </c>
      <c r="F306" s="104">
        <v>14.37</v>
      </c>
      <c r="G306" s="22">
        <f t="shared" si="35"/>
        <v>100.58999999999999</v>
      </c>
      <c r="H306" s="20"/>
      <c r="I306" s="52"/>
      <c r="J306" s="51"/>
      <c r="K306" s="104"/>
      <c r="L306" s="20"/>
      <c r="M306" s="20"/>
      <c r="N306" s="20"/>
      <c r="O306" s="52"/>
      <c r="P306" s="79" t="s">
        <v>566</v>
      </c>
      <c r="Q306" s="129">
        <v>9</v>
      </c>
      <c r="R306" s="129">
        <v>18.45</v>
      </c>
      <c r="S306" s="10">
        <f t="shared" si="34"/>
        <v>166.04999999999998</v>
      </c>
      <c r="T306" s="20"/>
      <c r="U306" s="52"/>
    </row>
    <row r="307" spans="2:21">
      <c r="B307" s="88" t="s">
        <v>573</v>
      </c>
      <c r="C307" s="160" t="s">
        <v>574</v>
      </c>
      <c r="D307" s="79" t="s">
        <v>566</v>
      </c>
      <c r="E307" s="104">
        <v>8</v>
      </c>
      <c r="F307" s="104">
        <v>19.05</v>
      </c>
      <c r="G307" s="22">
        <f t="shared" si="35"/>
        <v>152.4</v>
      </c>
      <c r="H307" s="20"/>
      <c r="I307" s="52"/>
      <c r="J307" s="51"/>
      <c r="K307" s="104"/>
      <c r="L307" s="20"/>
      <c r="M307" s="20"/>
      <c r="N307" s="20"/>
      <c r="O307" s="52"/>
      <c r="P307" s="79" t="s">
        <v>566</v>
      </c>
      <c r="Q307" s="129">
        <v>8</v>
      </c>
      <c r="R307" s="129">
        <v>10.26</v>
      </c>
      <c r="S307" s="10">
        <f t="shared" si="34"/>
        <v>82.08</v>
      </c>
      <c r="T307" s="20"/>
      <c r="U307" s="52"/>
    </row>
    <row r="308" spans="2:21">
      <c r="B308" s="88"/>
      <c r="C308" s="160" t="s">
        <v>575</v>
      </c>
      <c r="D308" s="79" t="s">
        <v>566</v>
      </c>
      <c r="E308" s="104"/>
      <c r="F308" s="104"/>
      <c r="G308" s="22"/>
      <c r="H308" s="20"/>
      <c r="I308" s="52"/>
      <c r="J308" s="51"/>
      <c r="K308" s="104"/>
      <c r="L308" s="20"/>
      <c r="M308" s="20"/>
      <c r="N308" s="20"/>
      <c r="O308" s="52"/>
      <c r="P308" s="79" t="s">
        <v>566</v>
      </c>
      <c r="Q308" s="132">
        <v>4</v>
      </c>
      <c r="R308" s="129">
        <v>7.66</v>
      </c>
      <c r="S308" s="10">
        <f t="shared" si="34"/>
        <v>30.64</v>
      </c>
      <c r="T308" s="20"/>
      <c r="U308" s="52"/>
    </row>
    <row r="309" spans="2:21">
      <c r="B309" s="88"/>
      <c r="C309" s="160" t="s">
        <v>576</v>
      </c>
      <c r="D309" s="79" t="s">
        <v>566</v>
      </c>
      <c r="E309" s="104"/>
      <c r="F309" s="104"/>
      <c r="G309" s="22"/>
      <c r="H309" s="20"/>
      <c r="I309" s="52"/>
      <c r="J309" s="51"/>
      <c r="K309" s="104"/>
      <c r="L309" s="20"/>
      <c r="M309" s="20"/>
      <c r="N309" s="20"/>
      <c r="O309" s="52"/>
      <c r="P309" s="79" t="s">
        <v>566</v>
      </c>
      <c r="Q309" s="132">
        <v>6</v>
      </c>
      <c r="R309" s="129">
        <v>11.68</v>
      </c>
      <c r="S309" s="10">
        <f t="shared" si="34"/>
        <v>70.08</v>
      </c>
      <c r="T309" s="20"/>
      <c r="U309" s="52"/>
    </row>
    <row r="310" spans="2:21" ht="14.25" customHeight="1">
      <c r="B310" s="95" t="s">
        <v>577</v>
      </c>
      <c r="C310" s="140" t="s">
        <v>578</v>
      </c>
      <c r="D310" s="79"/>
      <c r="E310" s="107"/>
      <c r="F310" s="107"/>
      <c r="G310" s="22">
        <f t="shared" si="35"/>
        <v>0</v>
      </c>
      <c r="H310" s="26"/>
      <c r="I310" s="62"/>
      <c r="J310" s="61"/>
      <c r="K310" s="107"/>
      <c r="L310" s="26"/>
      <c r="M310" s="26"/>
      <c r="N310" s="26"/>
      <c r="O310" s="62"/>
      <c r="P310" s="79"/>
      <c r="Q310" s="107"/>
      <c r="R310" s="26"/>
      <c r="S310" s="10"/>
      <c r="T310" s="26"/>
      <c r="U310" s="62"/>
    </row>
    <row r="311" spans="2:21">
      <c r="B311" s="88" t="s">
        <v>579</v>
      </c>
      <c r="C311" s="160" t="s">
        <v>580</v>
      </c>
      <c r="D311" s="79" t="s">
        <v>566</v>
      </c>
      <c r="E311" s="104">
        <v>2</v>
      </c>
      <c r="F311" s="104">
        <v>298.27999999999997</v>
      </c>
      <c r="G311" s="22">
        <f t="shared" si="35"/>
        <v>596.55999999999995</v>
      </c>
      <c r="H311" s="20"/>
      <c r="I311" s="52"/>
      <c r="J311" s="51" t="s">
        <v>566</v>
      </c>
      <c r="K311" s="104">
        <v>4</v>
      </c>
      <c r="L311" s="20">
        <v>374.5</v>
      </c>
      <c r="M311" s="20">
        <f>+L311*K311</f>
        <v>1498</v>
      </c>
      <c r="N311" s="20"/>
      <c r="O311" s="52"/>
      <c r="P311" s="79" t="s">
        <v>566</v>
      </c>
      <c r="Q311" s="129">
        <v>4</v>
      </c>
      <c r="R311" s="129">
        <v>485.83</v>
      </c>
      <c r="S311" s="10">
        <f t="shared" ref="S311:S374" si="40">R311*Q311</f>
        <v>1943.32</v>
      </c>
      <c r="T311" s="20"/>
      <c r="U311" s="52"/>
    </row>
    <row r="312" spans="2:21">
      <c r="B312" s="95" t="s">
        <v>581</v>
      </c>
      <c r="C312" s="140" t="s">
        <v>582</v>
      </c>
      <c r="D312" s="59"/>
      <c r="E312" s="107"/>
      <c r="F312" s="107"/>
      <c r="G312" s="22">
        <f t="shared" si="35"/>
        <v>0</v>
      </c>
      <c r="H312" s="20"/>
      <c r="I312" s="52"/>
      <c r="J312" s="51"/>
      <c r="K312" s="107"/>
      <c r="L312" s="20"/>
      <c r="M312" s="20"/>
      <c r="N312" s="20"/>
      <c r="O312" s="52"/>
      <c r="P312" s="59"/>
      <c r="Q312" s="107"/>
      <c r="R312" s="20"/>
      <c r="S312" s="10"/>
      <c r="T312" s="20"/>
      <c r="U312" s="52"/>
    </row>
    <row r="313" spans="2:21">
      <c r="B313" s="88" t="s">
        <v>583</v>
      </c>
      <c r="C313" s="160" t="s">
        <v>584</v>
      </c>
      <c r="D313" s="79" t="s">
        <v>81</v>
      </c>
      <c r="E313" s="104">
        <v>10</v>
      </c>
      <c r="F313" s="104">
        <v>50.54</v>
      </c>
      <c r="G313" s="22">
        <f t="shared" si="35"/>
        <v>505.4</v>
      </c>
      <c r="H313" s="20"/>
      <c r="I313" s="52"/>
      <c r="J313" s="120" t="s">
        <v>81</v>
      </c>
      <c r="K313" s="104">
        <v>23.22</v>
      </c>
      <c r="L313" s="104">
        <v>60.99</v>
      </c>
      <c r="M313" s="20">
        <f t="shared" ref="M313:M316" si="41">+L313*K313</f>
        <v>1416.1877999999999</v>
      </c>
      <c r="N313" s="20"/>
      <c r="O313" s="52"/>
      <c r="P313" s="79" t="s">
        <v>81</v>
      </c>
      <c r="Q313" s="129">
        <v>25.92</v>
      </c>
      <c r="R313" s="129">
        <v>34.47</v>
      </c>
      <c r="S313" s="10">
        <f t="shared" si="40"/>
        <v>893.4624</v>
      </c>
      <c r="T313" s="20"/>
      <c r="U313" s="52"/>
    </row>
    <row r="314" spans="2:21">
      <c r="B314" s="88" t="s">
        <v>585</v>
      </c>
      <c r="C314" s="160" t="s">
        <v>586</v>
      </c>
      <c r="D314" s="79" t="s">
        <v>32</v>
      </c>
      <c r="E314" s="104">
        <v>13</v>
      </c>
      <c r="F314" s="104">
        <v>52.36</v>
      </c>
      <c r="G314" s="22">
        <f>F314*E314</f>
        <v>680.68</v>
      </c>
      <c r="H314" s="20"/>
      <c r="I314" s="52"/>
      <c r="J314" s="120" t="s">
        <v>32</v>
      </c>
      <c r="K314" s="104">
        <v>46.45</v>
      </c>
      <c r="L314" s="104">
        <v>51.36</v>
      </c>
      <c r="M314" s="20">
        <f t="shared" si="41"/>
        <v>2385.672</v>
      </c>
      <c r="N314" s="20"/>
      <c r="O314" s="52"/>
      <c r="P314" s="79" t="s">
        <v>32</v>
      </c>
      <c r="Q314" s="129">
        <v>6.4799999999999995</v>
      </c>
      <c r="R314" s="129">
        <v>10</v>
      </c>
      <c r="S314" s="10">
        <f t="shared" si="40"/>
        <v>64.8</v>
      </c>
      <c r="T314" s="20"/>
      <c r="U314" s="52"/>
    </row>
    <row r="315" spans="2:21">
      <c r="B315" s="88" t="s">
        <v>587</v>
      </c>
      <c r="C315" s="160" t="s">
        <v>588</v>
      </c>
      <c r="D315" s="79" t="s">
        <v>81</v>
      </c>
      <c r="E315" s="104">
        <v>3.8</v>
      </c>
      <c r="F315" s="104">
        <v>44.09</v>
      </c>
      <c r="G315" s="22">
        <f t="shared" si="35"/>
        <v>167.542</v>
      </c>
      <c r="H315" s="20"/>
      <c r="I315" s="52"/>
      <c r="J315" s="120" t="s">
        <v>81</v>
      </c>
      <c r="K315" s="104">
        <v>18.579999999999998</v>
      </c>
      <c r="L315" s="104">
        <v>19.260000000000002</v>
      </c>
      <c r="M315" s="20">
        <f t="shared" si="41"/>
        <v>357.85079999999999</v>
      </c>
      <c r="N315" s="20"/>
      <c r="O315" s="52"/>
      <c r="P315" s="79" t="s">
        <v>81</v>
      </c>
      <c r="Q315" s="129">
        <v>17.280000000000005</v>
      </c>
      <c r="R315" s="129">
        <v>27</v>
      </c>
      <c r="S315" s="10">
        <f t="shared" si="40"/>
        <v>466.56000000000012</v>
      </c>
      <c r="T315" s="20"/>
      <c r="U315" s="52"/>
    </row>
    <row r="316" spans="2:21">
      <c r="B316" s="88"/>
      <c r="C316" s="160" t="s">
        <v>589</v>
      </c>
      <c r="D316" s="120" t="s">
        <v>81</v>
      </c>
      <c r="E316" s="104"/>
      <c r="F316" s="104"/>
      <c r="G316" s="22"/>
      <c r="H316" s="20"/>
      <c r="I316" s="52"/>
      <c r="J316" s="120" t="s">
        <v>81</v>
      </c>
      <c r="K316" s="104">
        <v>5.81</v>
      </c>
      <c r="L316" s="104">
        <v>26.75</v>
      </c>
      <c r="M316" s="20">
        <f t="shared" si="41"/>
        <v>155.41749999999999</v>
      </c>
      <c r="N316" s="20"/>
      <c r="O316" s="52"/>
      <c r="P316" s="79"/>
      <c r="Q316" s="104"/>
      <c r="R316" s="20"/>
      <c r="S316" s="10"/>
      <c r="T316" s="20"/>
      <c r="U316" s="52"/>
    </row>
    <row r="317" spans="2:21">
      <c r="B317" s="95" t="s">
        <v>590</v>
      </c>
      <c r="C317" s="140" t="s">
        <v>520</v>
      </c>
      <c r="D317" s="59"/>
      <c r="E317" s="107"/>
      <c r="F317" s="107"/>
      <c r="G317" s="22">
        <f t="shared" si="35"/>
        <v>0</v>
      </c>
      <c r="H317" s="25"/>
      <c r="I317" s="60"/>
      <c r="J317" s="59"/>
      <c r="K317" s="107"/>
      <c r="L317" s="25"/>
      <c r="M317" s="25"/>
      <c r="N317" s="25"/>
      <c r="O317" s="60"/>
      <c r="P317" s="59"/>
      <c r="Q317" s="107"/>
      <c r="R317" s="25"/>
      <c r="S317" s="10"/>
      <c r="T317" s="25"/>
      <c r="U317" s="60"/>
    </row>
    <row r="318" spans="2:21">
      <c r="B318" s="88" t="s">
        <v>591</v>
      </c>
      <c r="C318" s="160" t="s">
        <v>592</v>
      </c>
      <c r="D318" s="79" t="s">
        <v>76</v>
      </c>
      <c r="E318" s="104">
        <v>1</v>
      </c>
      <c r="F318" s="104">
        <v>712</v>
      </c>
      <c r="G318" s="22">
        <f t="shared" si="35"/>
        <v>712</v>
      </c>
      <c r="H318" s="20"/>
      <c r="I318" s="52"/>
      <c r="J318" s="123" t="s">
        <v>76</v>
      </c>
      <c r="K318" s="104">
        <v>1</v>
      </c>
      <c r="L318" s="105">
        <v>1605</v>
      </c>
      <c r="M318" s="20">
        <f>+L318*K318</f>
        <v>1605</v>
      </c>
      <c r="N318" s="20"/>
      <c r="O318" s="52"/>
      <c r="P318" s="79" t="s">
        <v>76</v>
      </c>
      <c r="Q318" s="129">
        <v>1</v>
      </c>
      <c r="R318" s="129">
        <v>411</v>
      </c>
      <c r="S318" s="10">
        <f t="shared" si="40"/>
        <v>411</v>
      </c>
      <c r="T318" s="20"/>
      <c r="U318" s="52"/>
    </row>
    <row r="319" spans="2:21">
      <c r="B319" s="88" t="s">
        <v>593</v>
      </c>
      <c r="C319" s="161" t="s">
        <v>594</v>
      </c>
      <c r="D319" s="79" t="s">
        <v>76</v>
      </c>
      <c r="E319" s="104">
        <v>1</v>
      </c>
      <c r="F319" s="104">
        <v>792</v>
      </c>
      <c r="G319" s="22">
        <f t="shared" si="35"/>
        <v>792</v>
      </c>
      <c r="H319" s="20"/>
      <c r="I319" s="52"/>
      <c r="J319" s="123" t="s">
        <v>76</v>
      </c>
      <c r="K319" s="104">
        <v>2</v>
      </c>
      <c r="L319" s="105">
        <v>1284</v>
      </c>
      <c r="M319" s="20">
        <f>+L319*K319</f>
        <v>2568</v>
      </c>
      <c r="N319" s="20"/>
      <c r="O319" s="52"/>
      <c r="P319" s="79" t="s">
        <v>76</v>
      </c>
      <c r="Q319" s="129">
        <v>1</v>
      </c>
      <c r="R319" s="129">
        <v>421.45</v>
      </c>
      <c r="S319" s="10">
        <f t="shared" si="40"/>
        <v>421.45</v>
      </c>
      <c r="T319" s="20"/>
      <c r="U319" s="52"/>
    </row>
    <row r="320" spans="2:21">
      <c r="B320" s="192"/>
      <c r="C320" s="174" t="s">
        <v>201</v>
      </c>
      <c r="D320" s="81"/>
      <c r="E320" s="149"/>
      <c r="F320" s="149"/>
      <c r="G320" s="21"/>
      <c r="H320" s="21">
        <v>0</v>
      </c>
      <c r="I320" s="54"/>
      <c r="J320" s="190"/>
      <c r="K320" s="149"/>
      <c r="L320" s="191"/>
      <c r="M320" s="21">
        <f t="shared" ref="M320:M333" si="42">+L320*K320</f>
        <v>0</v>
      </c>
      <c r="N320" s="230">
        <f>SUM(M321:M334)</f>
        <v>21451.018100000001</v>
      </c>
      <c r="O320" s="54"/>
      <c r="P320" s="81"/>
      <c r="Q320" s="149"/>
      <c r="R320" s="21"/>
      <c r="S320" s="16"/>
      <c r="T320" s="21">
        <f>SUM(S321:S342)</f>
        <v>21044.8436</v>
      </c>
      <c r="U320" s="54"/>
    </row>
    <row r="321" spans="2:21">
      <c r="B321" s="88"/>
      <c r="C321" s="139" t="s">
        <v>839</v>
      </c>
      <c r="D321" s="120" t="s">
        <v>81</v>
      </c>
      <c r="E321" s="104"/>
      <c r="F321" s="104"/>
      <c r="G321" s="22"/>
      <c r="H321" s="20"/>
      <c r="I321" s="52"/>
      <c r="J321" s="120" t="s">
        <v>81</v>
      </c>
      <c r="K321" s="104">
        <v>3.19</v>
      </c>
      <c r="L321" s="104">
        <v>55.22</v>
      </c>
      <c r="M321" s="20">
        <f t="shared" si="42"/>
        <v>176.15179999999998</v>
      </c>
      <c r="N321" s="20"/>
      <c r="O321" s="52"/>
      <c r="P321" s="79" t="s">
        <v>840</v>
      </c>
      <c r="Q321" s="104">
        <v>1</v>
      </c>
      <c r="R321" s="20">
        <v>1800</v>
      </c>
      <c r="S321" s="10">
        <f>R321*Q321</f>
        <v>1800</v>
      </c>
      <c r="T321" s="20"/>
      <c r="U321" s="52"/>
    </row>
    <row r="322" spans="2:21">
      <c r="B322" s="88"/>
      <c r="C322" s="139" t="s">
        <v>596</v>
      </c>
      <c r="D322" s="120" t="s">
        <v>81</v>
      </c>
      <c r="E322" s="104"/>
      <c r="F322" s="104"/>
      <c r="G322" s="22"/>
      <c r="H322" s="20"/>
      <c r="I322" s="52"/>
      <c r="J322" s="120" t="s">
        <v>81</v>
      </c>
      <c r="K322" s="104">
        <v>3.99</v>
      </c>
      <c r="L322" s="104">
        <v>26.75</v>
      </c>
      <c r="M322" s="20">
        <f t="shared" si="42"/>
        <v>106.7325</v>
      </c>
      <c r="N322" s="20"/>
      <c r="O322" s="52"/>
      <c r="P322" s="79"/>
      <c r="Q322" s="104"/>
      <c r="R322" s="20"/>
      <c r="S322" s="10"/>
      <c r="T322" s="20"/>
      <c r="U322" s="52"/>
    </row>
    <row r="323" spans="2:21">
      <c r="B323" s="88"/>
      <c r="C323" s="139" t="s">
        <v>597</v>
      </c>
      <c r="D323" s="120" t="s">
        <v>81</v>
      </c>
      <c r="E323" s="104"/>
      <c r="F323" s="104"/>
      <c r="G323" s="22"/>
      <c r="H323" s="20"/>
      <c r="I323" s="52"/>
      <c r="J323" s="120" t="s">
        <v>81</v>
      </c>
      <c r="K323" s="104">
        <v>1.83</v>
      </c>
      <c r="L323" s="104">
        <v>336.08</v>
      </c>
      <c r="M323" s="20">
        <f t="shared" si="42"/>
        <v>615.02639999999997</v>
      </c>
      <c r="N323" s="20"/>
      <c r="O323" s="52"/>
      <c r="P323" s="79"/>
      <c r="Q323" s="104"/>
      <c r="R323" s="20"/>
      <c r="S323" s="10"/>
      <c r="T323" s="20"/>
      <c r="U323" s="52"/>
    </row>
    <row r="324" spans="2:21">
      <c r="B324" s="88"/>
      <c r="C324" s="139" t="s">
        <v>598</v>
      </c>
      <c r="D324" s="120" t="s">
        <v>32</v>
      </c>
      <c r="E324" s="104"/>
      <c r="F324" s="104"/>
      <c r="G324" s="22"/>
      <c r="H324" s="20"/>
      <c r="I324" s="52"/>
      <c r="J324" s="120" t="s">
        <v>32</v>
      </c>
      <c r="K324" s="104">
        <v>14.96</v>
      </c>
      <c r="L324" s="104">
        <v>50.59</v>
      </c>
      <c r="M324" s="20">
        <f t="shared" si="42"/>
        <v>756.82640000000015</v>
      </c>
      <c r="N324" s="20"/>
      <c r="O324" s="52"/>
      <c r="P324" s="79"/>
      <c r="Q324" s="104"/>
      <c r="R324" s="20"/>
      <c r="S324" s="10"/>
      <c r="T324" s="20"/>
      <c r="U324" s="52"/>
    </row>
    <row r="325" spans="2:21">
      <c r="B325" s="88"/>
      <c r="C325" s="139" t="s">
        <v>599</v>
      </c>
      <c r="D325" s="120" t="s">
        <v>157</v>
      </c>
      <c r="E325" s="104"/>
      <c r="F325" s="104"/>
      <c r="G325" s="22"/>
      <c r="H325" s="20"/>
      <c r="I325" s="52"/>
      <c r="J325" s="120" t="s">
        <v>157</v>
      </c>
      <c r="K325" s="104">
        <v>67.650000000000006</v>
      </c>
      <c r="L325" s="104">
        <v>5.34</v>
      </c>
      <c r="M325" s="20">
        <f t="shared" si="42"/>
        <v>361.25100000000003</v>
      </c>
      <c r="N325" s="20"/>
      <c r="O325" s="52"/>
      <c r="P325" s="79"/>
      <c r="Q325" s="104"/>
      <c r="R325" s="20"/>
      <c r="S325" s="10"/>
      <c r="T325" s="20"/>
      <c r="U325" s="52"/>
    </row>
    <row r="326" spans="2:21">
      <c r="B326" s="88"/>
      <c r="C326" s="139" t="s">
        <v>600</v>
      </c>
      <c r="D326" s="123" t="s">
        <v>76</v>
      </c>
      <c r="E326" s="104"/>
      <c r="F326" s="104"/>
      <c r="G326" s="22"/>
      <c r="H326" s="20"/>
      <c r="I326" s="52"/>
      <c r="J326" s="123" t="s">
        <v>76</v>
      </c>
      <c r="K326" s="104">
        <v>3</v>
      </c>
      <c r="L326" s="104">
        <v>267.5</v>
      </c>
      <c r="M326" s="20">
        <f t="shared" si="42"/>
        <v>802.5</v>
      </c>
      <c r="N326" s="20"/>
      <c r="O326" s="52"/>
      <c r="P326" s="79"/>
      <c r="Q326" s="104"/>
      <c r="R326" s="20"/>
      <c r="S326" s="10"/>
      <c r="T326" s="20"/>
      <c r="U326" s="52"/>
    </row>
    <row r="327" spans="2:21">
      <c r="B327" s="88"/>
      <c r="C327" s="139" t="s">
        <v>601</v>
      </c>
      <c r="D327" s="123" t="s">
        <v>76</v>
      </c>
      <c r="E327" s="104"/>
      <c r="F327" s="104"/>
      <c r="G327" s="22"/>
      <c r="H327" s="20"/>
      <c r="I327" s="52"/>
      <c r="J327" s="123" t="s">
        <v>76</v>
      </c>
      <c r="K327" s="104">
        <v>4</v>
      </c>
      <c r="L327" s="104">
        <v>406.6</v>
      </c>
      <c r="M327" s="20">
        <f t="shared" si="42"/>
        <v>1626.4</v>
      </c>
      <c r="N327" s="20"/>
      <c r="O327" s="52"/>
      <c r="P327" s="79"/>
      <c r="Q327" s="104"/>
      <c r="R327" s="20"/>
      <c r="S327" s="10"/>
      <c r="T327" s="20"/>
      <c r="U327" s="52"/>
    </row>
    <row r="328" spans="2:21">
      <c r="B328" s="88"/>
      <c r="C328" s="139" t="s">
        <v>602</v>
      </c>
      <c r="D328" s="123" t="s">
        <v>76</v>
      </c>
      <c r="E328" s="104"/>
      <c r="F328" s="104"/>
      <c r="G328" s="22"/>
      <c r="H328" s="20"/>
      <c r="I328" s="52"/>
      <c r="J328" s="123" t="s">
        <v>76</v>
      </c>
      <c r="K328" s="104">
        <v>2</v>
      </c>
      <c r="L328" s="104">
        <v>406.6</v>
      </c>
      <c r="M328" s="20">
        <f t="shared" si="42"/>
        <v>813.2</v>
      </c>
      <c r="N328" s="20"/>
      <c r="O328" s="52"/>
      <c r="P328" s="79"/>
      <c r="Q328" s="104"/>
      <c r="R328" s="20"/>
      <c r="S328" s="10"/>
      <c r="T328" s="20"/>
      <c r="U328" s="52"/>
    </row>
    <row r="329" spans="2:21">
      <c r="B329" s="88"/>
      <c r="C329" s="139" t="s">
        <v>603</v>
      </c>
      <c r="D329" s="123" t="s">
        <v>76</v>
      </c>
      <c r="E329" s="104"/>
      <c r="F329" s="104"/>
      <c r="G329" s="22"/>
      <c r="H329" s="20"/>
      <c r="I329" s="52"/>
      <c r="J329" s="123" t="s">
        <v>76</v>
      </c>
      <c r="K329" s="104">
        <v>2</v>
      </c>
      <c r="L329" s="104">
        <v>374.5</v>
      </c>
      <c r="M329" s="20">
        <f t="shared" si="42"/>
        <v>749</v>
      </c>
      <c r="N329" s="20"/>
      <c r="O329" s="52"/>
      <c r="P329" s="79"/>
      <c r="Q329" s="104"/>
      <c r="R329" s="20"/>
      <c r="S329" s="10"/>
      <c r="T329" s="20"/>
      <c r="U329" s="52"/>
    </row>
    <row r="330" spans="2:21" ht="30">
      <c r="B330" s="88"/>
      <c r="C330" s="142" t="s">
        <v>604</v>
      </c>
      <c r="D330" s="123" t="s">
        <v>76</v>
      </c>
      <c r="E330" s="104"/>
      <c r="F330" s="104"/>
      <c r="G330" s="22"/>
      <c r="H330" s="20"/>
      <c r="I330" s="52"/>
      <c r="J330" s="123" t="s">
        <v>76</v>
      </c>
      <c r="K330" s="104">
        <v>1</v>
      </c>
      <c r="L330" s="104">
        <v>481.5</v>
      </c>
      <c r="M330" s="20">
        <f t="shared" si="42"/>
        <v>481.5</v>
      </c>
      <c r="N330" s="20"/>
      <c r="O330" s="52"/>
      <c r="P330" s="79"/>
      <c r="Q330" s="104"/>
      <c r="R330" s="20"/>
      <c r="S330" s="10"/>
      <c r="T330" s="20"/>
      <c r="U330" s="52"/>
    </row>
    <row r="331" spans="2:21">
      <c r="B331" s="88"/>
      <c r="C331" s="139" t="s">
        <v>605</v>
      </c>
      <c r="D331" s="123" t="s">
        <v>76</v>
      </c>
      <c r="E331" s="104"/>
      <c r="F331" s="104"/>
      <c r="G331" s="22"/>
      <c r="H331" s="20"/>
      <c r="I331" s="52"/>
      <c r="J331" s="123" t="s">
        <v>76</v>
      </c>
      <c r="K331" s="104">
        <v>2</v>
      </c>
      <c r="L331" s="105">
        <v>6955</v>
      </c>
      <c r="M331" s="20">
        <f t="shared" si="42"/>
        <v>13910</v>
      </c>
      <c r="N331" s="20"/>
      <c r="O331" s="52"/>
      <c r="P331" s="79"/>
      <c r="Q331" s="104"/>
      <c r="R331" s="20"/>
      <c r="S331" s="10"/>
      <c r="T331" s="20"/>
      <c r="U331" s="52"/>
    </row>
    <row r="332" spans="2:21">
      <c r="B332" s="88"/>
      <c r="C332" s="139" t="s">
        <v>447</v>
      </c>
      <c r="D332" s="123" t="s">
        <v>76</v>
      </c>
      <c r="E332" s="104"/>
      <c r="F332" s="104"/>
      <c r="G332" s="22"/>
      <c r="H332" s="20"/>
      <c r="I332" s="52"/>
      <c r="J332" s="123" t="s">
        <v>76</v>
      </c>
      <c r="K332" s="104">
        <v>3</v>
      </c>
      <c r="L332" s="104">
        <v>256.23</v>
      </c>
      <c r="M332" s="20">
        <f t="shared" si="42"/>
        <v>768.69</v>
      </c>
      <c r="N332" s="20"/>
      <c r="O332" s="52"/>
      <c r="P332" s="79"/>
      <c r="Q332" s="104"/>
      <c r="R332" s="20"/>
      <c r="S332" s="10"/>
      <c r="T332" s="20"/>
      <c r="U332" s="52"/>
    </row>
    <row r="333" spans="2:21">
      <c r="B333" s="88"/>
      <c r="C333" s="139" t="s">
        <v>449</v>
      </c>
      <c r="D333" s="123" t="s">
        <v>76</v>
      </c>
      <c r="E333" s="104"/>
      <c r="F333" s="104"/>
      <c r="G333" s="22"/>
      <c r="H333" s="20"/>
      <c r="I333" s="52"/>
      <c r="J333" s="123" t="s">
        <v>76</v>
      </c>
      <c r="K333" s="104">
        <v>6</v>
      </c>
      <c r="L333" s="104">
        <v>47.29</v>
      </c>
      <c r="M333" s="20">
        <f t="shared" si="42"/>
        <v>283.74</v>
      </c>
      <c r="N333" s="20"/>
      <c r="O333" s="52"/>
      <c r="P333" s="79"/>
      <c r="Q333" s="104"/>
      <c r="R333" s="20"/>
      <c r="S333" s="10"/>
      <c r="T333" s="20"/>
      <c r="U333" s="52"/>
    </row>
    <row r="334" spans="2:21">
      <c r="B334" s="88"/>
      <c r="C334" s="161" t="s">
        <v>606</v>
      </c>
      <c r="D334" s="79" t="s">
        <v>81</v>
      </c>
      <c r="E334" s="104"/>
      <c r="F334" s="104"/>
      <c r="G334" s="22"/>
      <c r="H334" s="20"/>
      <c r="I334" s="52"/>
      <c r="J334" s="123"/>
      <c r="K334" s="104"/>
      <c r="L334" s="104"/>
      <c r="M334" s="20"/>
      <c r="N334" s="20"/>
      <c r="O334" s="52"/>
      <c r="P334" s="79" t="s">
        <v>81</v>
      </c>
      <c r="Q334" s="132">
        <v>8.6400000000000023</v>
      </c>
      <c r="R334" s="129">
        <v>32.74</v>
      </c>
      <c r="S334" s="10">
        <f t="shared" si="40"/>
        <v>282.87360000000007</v>
      </c>
      <c r="T334" s="20"/>
      <c r="U334" s="52"/>
    </row>
    <row r="335" spans="2:21">
      <c r="B335" s="88"/>
      <c r="C335" s="161" t="s">
        <v>607</v>
      </c>
      <c r="D335" s="79" t="s">
        <v>76</v>
      </c>
      <c r="E335" s="104"/>
      <c r="F335" s="104"/>
      <c r="G335" s="22"/>
      <c r="H335" s="20"/>
      <c r="I335" s="52"/>
      <c r="J335" s="123"/>
      <c r="K335" s="104"/>
      <c r="L335" s="104"/>
      <c r="M335" s="20"/>
      <c r="N335" s="20"/>
      <c r="O335" s="52"/>
      <c r="P335" s="79" t="s">
        <v>76</v>
      </c>
      <c r="Q335" s="132">
        <v>6</v>
      </c>
      <c r="R335" s="129">
        <v>28.24</v>
      </c>
      <c r="S335" s="10">
        <f t="shared" si="40"/>
        <v>169.44</v>
      </c>
      <c r="T335" s="20"/>
      <c r="U335" s="52"/>
    </row>
    <row r="336" spans="2:21">
      <c r="B336" s="88"/>
      <c r="C336" s="161" t="s">
        <v>608</v>
      </c>
      <c r="D336" s="79" t="s">
        <v>76</v>
      </c>
      <c r="E336" s="104"/>
      <c r="F336" s="104"/>
      <c r="G336" s="22"/>
      <c r="H336" s="20"/>
      <c r="I336" s="52"/>
      <c r="J336" s="123"/>
      <c r="K336" s="104"/>
      <c r="L336" s="104"/>
      <c r="M336" s="20"/>
      <c r="N336" s="20"/>
      <c r="O336" s="52"/>
      <c r="P336" s="79" t="s">
        <v>76</v>
      </c>
      <c r="Q336" s="132">
        <v>2</v>
      </c>
      <c r="R336" s="129">
        <v>20.5</v>
      </c>
      <c r="S336" s="10">
        <f t="shared" si="40"/>
        <v>41</v>
      </c>
      <c r="T336" s="20"/>
      <c r="U336" s="52"/>
    </row>
    <row r="337" spans="2:21">
      <c r="B337" s="88"/>
      <c r="C337" s="161" t="s">
        <v>609</v>
      </c>
      <c r="D337" s="79" t="s">
        <v>76</v>
      </c>
      <c r="E337" s="104"/>
      <c r="F337" s="104"/>
      <c r="G337" s="22"/>
      <c r="H337" s="20"/>
      <c r="I337" s="52"/>
      <c r="J337" s="123"/>
      <c r="K337" s="104"/>
      <c r="L337" s="104"/>
      <c r="M337" s="20"/>
      <c r="N337" s="20"/>
      <c r="O337" s="52"/>
      <c r="P337" s="79" t="s">
        <v>76</v>
      </c>
      <c r="Q337" s="132">
        <v>6</v>
      </c>
      <c r="R337" s="129">
        <v>33.58</v>
      </c>
      <c r="S337" s="10">
        <f t="shared" si="40"/>
        <v>201.48</v>
      </c>
      <c r="T337" s="20"/>
      <c r="U337" s="52"/>
    </row>
    <row r="338" spans="2:21">
      <c r="B338" s="88"/>
      <c r="C338" s="161" t="s">
        <v>610</v>
      </c>
      <c r="D338" s="79" t="s">
        <v>76</v>
      </c>
      <c r="E338" s="104"/>
      <c r="F338" s="104"/>
      <c r="G338" s="22"/>
      <c r="H338" s="20"/>
      <c r="I338" s="52"/>
      <c r="J338" s="123"/>
      <c r="K338" s="104"/>
      <c r="L338" s="104"/>
      <c r="M338" s="20"/>
      <c r="N338" s="20"/>
      <c r="O338" s="52"/>
      <c r="P338" s="79" t="s">
        <v>76</v>
      </c>
      <c r="Q338" s="132">
        <v>3</v>
      </c>
      <c r="R338" s="129">
        <v>31.98</v>
      </c>
      <c r="S338" s="10">
        <f t="shared" si="40"/>
        <v>95.94</v>
      </c>
      <c r="T338" s="20"/>
      <c r="U338" s="52"/>
    </row>
    <row r="339" spans="2:21">
      <c r="B339" s="88"/>
      <c r="C339" s="161" t="s">
        <v>611</v>
      </c>
      <c r="D339" s="79" t="s">
        <v>76</v>
      </c>
      <c r="E339" s="104"/>
      <c r="F339" s="104"/>
      <c r="G339" s="22"/>
      <c r="H339" s="20"/>
      <c r="I339" s="52"/>
      <c r="J339" s="123"/>
      <c r="K339" s="104"/>
      <c r="L339" s="104"/>
      <c r="M339" s="20"/>
      <c r="N339" s="20"/>
      <c r="O339" s="52"/>
      <c r="P339" s="79" t="s">
        <v>76</v>
      </c>
      <c r="Q339" s="132">
        <v>17</v>
      </c>
      <c r="R339" s="129">
        <v>35.07</v>
      </c>
      <c r="S339" s="10">
        <f t="shared" si="40"/>
        <v>596.19000000000005</v>
      </c>
      <c r="T339" s="20"/>
      <c r="U339" s="52"/>
    </row>
    <row r="340" spans="2:21">
      <c r="B340" s="88"/>
      <c r="C340" s="161" t="s">
        <v>612</v>
      </c>
      <c r="D340" s="79" t="s">
        <v>613</v>
      </c>
      <c r="E340" s="104"/>
      <c r="F340" s="104"/>
      <c r="G340" s="22"/>
      <c r="H340" s="20"/>
      <c r="I340" s="52"/>
      <c r="J340" s="123"/>
      <c r="K340" s="104"/>
      <c r="L340" s="104"/>
      <c r="M340" s="20"/>
      <c r="N340" s="20"/>
      <c r="O340" s="52"/>
      <c r="P340" s="79" t="s">
        <v>613</v>
      </c>
      <c r="Q340" s="132">
        <v>10</v>
      </c>
      <c r="R340" s="129">
        <v>30.31</v>
      </c>
      <c r="S340" s="10">
        <f t="shared" si="40"/>
        <v>303.09999999999997</v>
      </c>
      <c r="T340" s="20"/>
      <c r="U340" s="52"/>
    </row>
    <row r="341" spans="2:21">
      <c r="B341" s="88"/>
      <c r="C341" s="161" t="s">
        <v>614</v>
      </c>
      <c r="D341" s="79" t="s">
        <v>76</v>
      </c>
      <c r="E341" s="104"/>
      <c r="F341" s="104"/>
      <c r="G341" s="22"/>
      <c r="H341" s="20"/>
      <c r="I341" s="52"/>
      <c r="J341" s="123"/>
      <c r="K341" s="104"/>
      <c r="L341" s="104"/>
      <c r="M341" s="20"/>
      <c r="N341" s="20"/>
      <c r="O341" s="52"/>
      <c r="P341" s="79" t="s">
        <v>76</v>
      </c>
      <c r="Q341" s="132">
        <v>1</v>
      </c>
      <c r="R341" s="129">
        <v>3622.97</v>
      </c>
      <c r="S341" s="10">
        <f t="shared" si="40"/>
        <v>3622.97</v>
      </c>
      <c r="T341" s="20"/>
      <c r="U341" s="52"/>
    </row>
    <row r="342" spans="2:21" ht="15.75" customHeight="1">
      <c r="B342" s="88"/>
      <c r="C342" s="161" t="s">
        <v>615</v>
      </c>
      <c r="D342" s="79" t="s">
        <v>76</v>
      </c>
      <c r="E342" s="104"/>
      <c r="F342" s="104"/>
      <c r="G342" s="22"/>
      <c r="H342" s="20"/>
      <c r="J342" s="123"/>
      <c r="K342" s="104"/>
      <c r="L342" s="104"/>
      <c r="M342" s="20"/>
      <c r="N342" s="20"/>
      <c r="O342" s="52"/>
      <c r="P342" s="79" t="s">
        <v>76</v>
      </c>
      <c r="Q342" s="132">
        <v>1</v>
      </c>
      <c r="R342" s="129">
        <v>13931.85</v>
      </c>
      <c r="S342" s="10">
        <f t="shared" si="40"/>
        <v>13931.85</v>
      </c>
      <c r="T342" s="20"/>
      <c r="U342" s="52"/>
    </row>
    <row r="343" spans="2:21">
      <c r="B343" s="89" t="s">
        <v>616</v>
      </c>
      <c r="C343" s="138" t="s">
        <v>617</v>
      </c>
      <c r="D343" s="48"/>
      <c r="E343" s="173"/>
      <c r="F343" s="173"/>
      <c r="G343" s="24">
        <f t="shared" si="35"/>
        <v>0</v>
      </c>
      <c r="H343" s="24"/>
      <c r="I343" s="214">
        <f>+H344+H351+H358+H367+H373+H396+H407</f>
        <v>75332.818999999989</v>
      </c>
      <c r="J343" s="215"/>
      <c r="K343" s="216"/>
      <c r="L343" s="217"/>
      <c r="M343" s="217"/>
      <c r="N343" s="217"/>
      <c r="O343" s="214">
        <f>+N344+N351+N358+N367+N373+N396+N407+N446</f>
        <v>119065.004</v>
      </c>
      <c r="P343" s="48"/>
      <c r="Q343" s="216"/>
      <c r="R343" s="217"/>
      <c r="S343" s="213"/>
      <c r="T343" s="217"/>
      <c r="U343" s="214">
        <f>+T344+T351+T358+T367+T373+T396+T407+T425+T430+T433+T441+T443</f>
        <v>103824.05000000002</v>
      </c>
    </row>
    <row r="344" spans="2:21">
      <c r="B344" s="67" t="s">
        <v>618</v>
      </c>
      <c r="C344" s="153" t="s">
        <v>619</v>
      </c>
      <c r="D344" s="75"/>
      <c r="E344" s="172"/>
      <c r="F344" s="172"/>
      <c r="G344" s="21">
        <f t="shared" si="35"/>
        <v>0</v>
      </c>
      <c r="H344" s="21">
        <f>SUM(G345:G347)</f>
        <v>22090.83</v>
      </c>
      <c r="I344" s="54"/>
      <c r="J344" s="53"/>
      <c r="K344" s="172"/>
      <c r="L344" s="21"/>
      <c r="M344" s="21"/>
      <c r="N344" s="21">
        <f>+M345</f>
        <v>5500</v>
      </c>
      <c r="O344" s="54"/>
      <c r="P344" s="75"/>
      <c r="Q344" s="172"/>
      <c r="R344" s="21"/>
      <c r="S344" s="16"/>
      <c r="T344" s="21">
        <f>SUM(S348:S350)</f>
        <v>10929.17</v>
      </c>
      <c r="U344" s="54"/>
    </row>
    <row r="345" spans="2:21" ht="97.5" customHeight="1">
      <c r="B345" s="88" t="s">
        <v>620</v>
      </c>
      <c r="C345" s="156" t="s">
        <v>621</v>
      </c>
      <c r="D345" s="74" t="s">
        <v>76</v>
      </c>
      <c r="E345" s="108">
        <v>1</v>
      </c>
      <c r="F345" s="124">
        <v>3546</v>
      </c>
      <c r="G345" s="22">
        <f t="shared" si="35"/>
        <v>3546</v>
      </c>
      <c r="H345" s="11"/>
      <c r="I345" s="43"/>
      <c r="J345" s="42" t="s">
        <v>76</v>
      </c>
      <c r="K345" s="108">
        <v>1</v>
      </c>
      <c r="L345" s="11">
        <v>5500</v>
      </c>
      <c r="M345" s="11">
        <f>+K345*L345</f>
        <v>5500</v>
      </c>
      <c r="N345" s="11"/>
      <c r="O345" s="43"/>
      <c r="P345" s="74"/>
      <c r="Q345" s="108"/>
      <c r="R345" s="11"/>
      <c r="S345" s="10">
        <f t="shared" si="40"/>
        <v>0</v>
      </c>
      <c r="T345" s="384" t="s">
        <v>622</v>
      </c>
      <c r="U345" s="385"/>
    </row>
    <row r="346" spans="2:21" ht="97.5" customHeight="1">
      <c r="B346" s="88" t="s">
        <v>623</v>
      </c>
      <c r="C346" s="156" t="s">
        <v>624</v>
      </c>
      <c r="D346" s="74" t="s">
        <v>76</v>
      </c>
      <c r="E346" s="108">
        <v>1</v>
      </c>
      <c r="F346" s="124">
        <v>8100</v>
      </c>
      <c r="G346" s="22">
        <f t="shared" si="35"/>
        <v>8100</v>
      </c>
      <c r="H346" s="11"/>
      <c r="I346" s="43"/>
      <c r="J346" s="42"/>
      <c r="K346" s="108"/>
      <c r="L346" s="11"/>
      <c r="M346" s="11"/>
      <c r="N346" s="384" t="s">
        <v>625</v>
      </c>
      <c r="O346" s="385"/>
      <c r="P346" s="74"/>
      <c r="Q346" s="108"/>
      <c r="R346" s="11"/>
      <c r="S346" s="10">
        <f t="shared" si="40"/>
        <v>0</v>
      </c>
      <c r="T346" s="384" t="s">
        <v>622</v>
      </c>
      <c r="U346" s="385"/>
    </row>
    <row r="347" spans="2:21" ht="30">
      <c r="B347" s="88" t="s">
        <v>626</v>
      </c>
      <c r="C347" s="232" t="s">
        <v>627</v>
      </c>
      <c r="D347" s="74" t="s">
        <v>76</v>
      </c>
      <c r="E347" s="104">
        <v>3</v>
      </c>
      <c r="F347" s="105">
        <v>3481.61</v>
      </c>
      <c r="G347" s="230">
        <f>F347*E347</f>
        <v>10444.83</v>
      </c>
      <c r="H347" s="20"/>
      <c r="I347" s="52"/>
      <c r="J347" s="51"/>
      <c r="K347" s="104"/>
      <c r="L347" s="20"/>
      <c r="M347" s="20"/>
      <c r="N347" s="244" t="s">
        <v>625</v>
      </c>
      <c r="O347" s="245"/>
      <c r="P347" s="74"/>
      <c r="Q347" s="104"/>
      <c r="R347" s="20"/>
      <c r="S347" s="10">
        <f t="shared" si="40"/>
        <v>0</v>
      </c>
      <c r="T347" s="384" t="s">
        <v>622</v>
      </c>
      <c r="U347" s="385"/>
    </row>
    <row r="348" spans="2:21" ht="75">
      <c r="B348" s="88"/>
      <c r="C348" s="156" t="s">
        <v>628</v>
      </c>
      <c r="D348" s="74" t="s">
        <v>76</v>
      </c>
      <c r="E348" s="104"/>
      <c r="F348" s="105"/>
      <c r="G348" s="22"/>
      <c r="H348" s="20"/>
      <c r="I348" s="52"/>
      <c r="J348" s="51"/>
      <c r="K348" s="104"/>
      <c r="L348" s="20"/>
      <c r="M348" s="20"/>
      <c r="N348" s="20"/>
      <c r="O348" s="52"/>
      <c r="Q348" s="132">
        <v>1</v>
      </c>
      <c r="R348" s="129">
        <v>4736.3100000000004</v>
      </c>
      <c r="S348" s="10">
        <f t="shared" si="40"/>
        <v>4736.3100000000004</v>
      </c>
      <c r="T348" s="20"/>
      <c r="U348" s="52"/>
    </row>
    <row r="349" spans="2:21" ht="30">
      <c r="B349" s="88"/>
      <c r="C349" s="156" t="s">
        <v>629</v>
      </c>
      <c r="D349" s="74" t="s">
        <v>76</v>
      </c>
      <c r="E349" s="104"/>
      <c r="F349" s="105"/>
      <c r="G349" s="22"/>
      <c r="H349" s="20"/>
      <c r="I349" s="52"/>
      <c r="J349" s="51"/>
      <c r="K349" s="104"/>
      <c r="L349" s="20"/>
      <c r="M349" s="20"/>
      <c r="N349" s="20"/>
      <c r="O349" s="52"/>
      <c r="Q349" s="132">
        <v>1</v>
      </c>
      <c r="R349" s="129">
        <v>2768.24</v>
      </c>
      <c r="S349" s="10">
        <f t="shared" si="40"/>
        <v>2768.24</v>
      </c>
      <c r="T349" s="20"/>
      <c r="U349" s="52"/>
    </row>
    <row r="350" spans="2:21">
      <c r="B350" s="88"/>
      <c r="C350" s="156" t="s">
        <v>630</v>
      </c>
      <c r="D350" s="74" t="s">
        <v>76</v>
      </c>
      <c r="E350" s="104"/>
      <c r="F350" s="105"/>
      <c r="G350" s="22"/>
      <c r="H350" s="20"/>
      <c r="I350" s="52"/>
      <c r="J350" s="51"/>
      <c r="K350" s="104"/>
      <c r="L350" s="20"/>
      <c r="M350" s="20"/>
      <c r="N350" s="20"/>
      <c r="O350" s="52"/>
      <c r="Q350" s="132">
        <v>1</v>
      </c>
      <c r="R350" s="129">
        <v>3424.62</v>
      </c>
      <c r="S350" s="10">
        <f t="shared" si="40"/>
        <v>3424.62</v>
      </c>
      <c r="T350" s="20"/>
      <c r="U350" s="52"/>
    </row>
    <row r="351" spans="2:21">
      <c r="B351" s="67" t="s">
        <v>631</v>
      </c>
      <c r="C351" s="153" t="s">
        <v>632</v>
      </c>
      <c r="D351" s="40"/>
      <c r="E351" s="172"/>
      <c r="F351" s="172"/>
      <c r="G351" s="21">
        <f t="shared" si="35"/>
        <v>0</v>
      </c>
      <c r="H351" s="21">
        <f>SUM(G352:G356)</f>
        <v>5503.89</v>
      </c>
      <c r="I351" s="54"/>
      <c r="J351" s="53"/>
      <c r="K351" s="172"/>
      <c r="L351" s="21"/>
      <c r="M351" s="21"/>
      <c r="N351" s="21">
        <f>SUM(M352:M357)</f>
        <v>5148.8399999999992</v>
      </c>
      <c r="O351" s="54"/>
      <c r="P351" s="40"/>
      <c r="Q351" s="172"/>
      <c r="R351" s="21"/>
      <c r="S351" s="16"/>
      <c r="T351" s="21">
        <f>SUM(S352:S357)</f>
        <v>1190.58</v>
      </c>
      <c r="U351" s="54"/>
    </row>
    <row r="352" spans="2:21">
      <c r="B352" s="88" t="s">
        <v>633</v>
      </c>
      <c r="C352" s="154" t="s">
        <v>634</v>
      </c>
      <c r="D352" s="74" t="s">
        <v>470</v>
      </c>
      <c r="E352" s="104">
        <v>36</v>
      </c>
      <c r="F352" s="104">
        <v>94.05</v>
      </c>
      <c r="G352" s="22">
        <f t="shared" si="35"/>
        <v>3385.7999999999997</v>
      </c>
      <c r="H352" s="22"/>
      <c r="I352" s="56"/>
      <c r="J352" s="123" t="s">
        <v>470</v>
      </c>
      <c r="K352" s="104">
        <v>39</v>
      </c>
      <c r="L352" s="104">
        <v>92.02</v>
      </c>
      <c r="M352" s="22">
        <f>+L352*K352</f>
        <v>3588.7799999999997</v>
      </c>
      <c r="N352" s="22"/>
      <c r="O352" s="56"/>
      <c r="P352" s="74" t="s">
        <v>470</v>
      </c>
      <c r="Q352" s="130">
        <v>44</v>
      </c>
      <c r="R352" s="129">
        <v>18.420000000000002</v>
      </c>
      <c r="S352" s="10">
        <f t="shared" si="40"/>
        <v>810.48</v>
      </c>
      <c r="T352" s="225" t="s">
        <v>635</v>
      </c>
      <c r="U352" s="56"/>
    </row>
    <row r="353" spans="2:21">
      <c r="B353" s="88" t="s">
        <v>636</v>
      </c>
      <c r="C353" s="154" t="s">
        <v>637</v>
      </c>
      <c r="D353" s="74" t="s">
        <v>470</v>
      </c>
      <c r="E353" s="104">
        <v>3</v>
      </c>
      <c r="F353" s="104">
        <v>117.18</v>
      </c>
      <c r="G353" s="22">
        <f t="shared" si="35"/>
        <v>351.54</v>
      </c>
      <c r="H353" s="22"/>
      <c r="I353" s="56"/>
      <c r="J353" s="123" t="s">
        <v>470</v>
      </c>
      <c r="K353" s="104">
        <v>3</v>
      </c>
      <c r="L353" s="104">
        <v>92.02</v>
      </c>
      <c r="M353" s="22">
        <f t="shared" ref="M353:M357" si="43">+L353*K353</f>
        <v>276.06</v>
      </c>
      <c r="N353" s="22"/>
      <c r="O353" s="56"/>
      <c r="P353" s="74" t="s">
        <v>470</v>
      </c>
      <c r="Q353" s="130">
        <v>9</v>
      </c>
      <c r="R353" s="129">
        <v>18.420000000000002</v>
      </c>
      <c r="S353" s="10">
        <f t="shared" si="40"/>
        <v>165.78000000000003</v>
      </c>
      <c r="T353" s="22"/>
      <c r="U353" s="56"/>
    </row>
    <row r="354" spans="2:21">
      <c r="B354" s="88" t="s">
        <v>638</v>
      </c>
      <c r="C354" s="154" t="s">
        <v>639</v>
      </c>
      <c r="D354" s="74" t="s">
        <v>470</v>
      </c>
      <c r="E354" s="104">
        <v>3</v>
      </c>
      <c r="F354" s="104">
        <v>113.77</v>
      </c>
      <c r="G354" s="22">
        <f>F354*E354</f>
        <v>341.31</v>
      </c>
      <c r="H354" s="22"/>
      <c r="I354" s="56"/>
      <c r="J354" s="123" t="s">
        <v>470</v>
      </c>
      <c r="K354" s="104">
        <v>3</v>
      </c>
      <c r="L354" s="104">
        <v>48.15</v>
      </c>
      <c r="M354" s="22">
        <f t="shared" si="43"/>
        <v>144.44999999999999</v>
      </c>
      <c r="N354" s="22"/>
      <c r="O354" s="56"/>
      <c r="P354" s="74" t="s">
        <v>470</v>
      </c>
      <c r="Q354" s="130">
        <v>3</v>
      </c>
      <c r="R354" s="129">
        <v>17.86</v>
      </c>
      <c r="S354" s="10">
        <f t="shared" si="40"/>
        <v>53.58</v>
      </c>
      <c r="T354" s="22"/>
      <c r="U354" s="56"/>
    </row>
    <row r="355" spans="2:21">
      <c r="B355" s="88" t="s">
        <v>640</v>
      </c>
      <c r="C355" s="154" t="s">
        <v>641</v>
      </c>
      <c r="D355" s="74" t="s">
        <v>470</v>
      </c>
      <c r="E355" s="104">
        <v>3</v>
      </c>
      <c r="F355" s="104">
        <v>121.77</v>
      </c>
      <c r="G355" s="22">
        <f t="shared" si="35"/>
        <v>365.31</v>
      </c>
      <c r="H355" s="22"/>
      <c r="I355" s="56"/>
      <c r="J355" s="123" t="s">
        <v>470</v>
      </c>
      <c r="K355" s="104">
        <v>3</v>
      </c>
      <c r="L355" s="104">
        <v>58.85</v>
      </c>
      <c r="M355" s="22">
        <f t="shared" si="43"/>
        <v>176.55</v>
      </c>
      <c r="N355" s="22"/>
      <c r="O355" s="56"/>
      <c r="P355" s="74" t="s">
        <v>470</v>
      </c>
      <c r="Q355" s="130">
        <v>3</v>
      </c>
      <c r="R355" s="129">
        <v>17.86</v>
      </c>
      <c r="S355" s="10">
        <f t="shared" si="40"/>
        <v>53.58</v>
      </c>
      <c r="T355" s="22"/>
      <c r="U355" s="56"/>
    </row>
    <row r="356" spans="2:21">
      <c r="B356" s="88" t="s">
        <v>642</v>
      </c>
      <c r="C356" s="154" t="s">
        <v>643</v>
      </c>
      <c r="D356" s="74" t="s">
        <v>470</v>
      </c>
      <c r="E356" s="104">
        <v>9</v>
      </c>
      <c r="F356" s="104">
        <v>117.77</v>
      </c>
      <c r="G356" s="22">
        <f t="shared" si="35"/>
        <v>1059.93</v>
      </c>
      <c r="H356" s="22"/>
      <c r="I356" s="56"/>
      <c r="J356" s="123" t="s">
        <v>470</v>
      </c>
      <c r="K356" s="104">
        <v>6</v>
      </c>
      <c r="L356" s="104">
        <v>80.25</v>
      </c>
      <c r="M356" s="22">
        <f t="shared" si="43"/>
        <v>481.5</v>
      </c>
      <c r="N356" s="22"/>
      <c r="O356" s="56"/>
      <c r="P356" s="74" t="s">
        <v>470</v>
      </c>
      <c r="Q356" s="130">
        <v>6</v>
      </c>
      <c r="R356" s="129">
        <v>17.86</v>
      </c>
      <c r="S356" s="10">
        <f t="shared" si="40"/>
        <v>107.16</v>
      </c>
      <c r="T356" s="22"/>
      <c r="U356" s="56"/>
    </row>
    <row r="357" spans="2:21">
      <c r="B357" s="88"/>
      <c r="C357" s="139" t="s">
        <v>644</v>
      </c>
      <c r="D357" s="123" t="s">
        <v>470</v>
      </c>
      <c r="E357" s="104"/>
      <c r="F357" s="104"/>
      <c r="G357" s="22"/>
      <c r="H357" s="22"/>
      <c r="I357" s="56"/>
      <c r="J357" s="123" t="s">
        <v>470</v>
      </c>
      <c r="K357" s="104">
        <v>6</v>
      </c>
      <c r="L357" s="104">
        <v>80.25</v>
      </c>
      <c r="M357" s="22">
        <f t="shared" si="43"/>
        <v>481.5</v>
      </c>
      <c r="N357" s="22"/>
      <c r="O357" s="56"/>
      <c r="P357" s="74"/>
      <c r="Q357" s="104"/>
      <c r="R357" s="22"/>
      <c r="S357" s="10"/>
      <c r="T357" s="22"/>
      <c r="U357" s="56"/>
    </row>
    <row r="358" spans="2:21">
      <c r="B358" s="67" t="s">
        <v>645</v>
      </c>
      <c r="C358" s="153" t="s">
        <v>646</v>
      </c>
      <c r="D358" s="75"/>
      <c r="E358" s="172"/>
      <c r="F358" s="172"/>
      <c r="G358" s="21">
        <f t="shared" si="35"/>
        <v>0</v>
      </c>
      <c r="H358" s="16">
        <f>SUM(G359:G365)</f>
        <v>2555.2799999999997</v>
      </c>
      <c r="I358" s="45"/>
      <c r="J358" s="44"/>
      <c r="K358" s="172"/>
      <c r="L358" s="16"/>
      <c r="M358" s="16"/>
      <c r="N358" s="16">
        <f>SUM(M359:M366)</f>
        <v>1877.8500000000001</v>
      </c>
      <c r="O358" s="45"/>
      <c r="P358" s="75"/>
      <c r="Q358" s="172"/>
      <c r="R358" s="16"/>
      <c r="S358" s="16"/>
      <c r="T358" s="16">
        <f>SUM(S359:S365)</f>
        <v>2450.52</v>
      </c>
      <c r="U358" s="45"/>
    </row>
    <row r="359" spans="2:21">
      <c r="B359" s="88" t="s">
        <v>647</v>
      </c>
      <c r="C359" s="154" t="s">
        <v>648</v>
      </c>
      <c r="D359" s="74" t="s">
        <v>470</v>
      </c>
      <c r="E359" s="104">
        <v>12</v>
      </c>
      <c r="F359" s="104">
        <v>65.52</v>
      </c>
      <c r="G359" s="22">
        <f t="shared" si="35"/>
        <v>786.24</v>
      </c>
      <c r="H359" s="22"/>
      <c r="I359" s="56"/>
      <c r="J359" s="123" t="s">
        <v>470</v>
      </c>
      <c r="K359" s="104">
        <v>9</v>
      </c>
      <c r="L359" s="104">
        <v>48.15</v>
      </c>
      <c r="M359" s="22">
        <f>+L359*K359</f>
        <v>433.34999999999997</v>
      </c>
      <c r="N359" s="22"/>
      <c r="O359" s="56"/>
      <c r="P359" s="74" t="s">
        <v>470</v>
      </c>
      <c r="Q359" s="130">
        <v>9</v>
      </c>
      <c r="R359" s="130">
        <v>54.25</v>
      </c>
      <c r="S359" s="10">
        <f t="shared" si="40"/>
        <v>488.25</v>
      </c>
      <c r="T359" s="22"/>
      <c r="U359" s="56"/>
    </row>
    <row r="360" spans="2:21">
      <c r="B360" s="88" t="s">
        <v>649</v>
      </c>
      <c r="C360" s="154" t="s">
        <v>650</v>
      </c>
      <c r="D360" s="74" t="s">
        <v>470</v>
      </c>
      <c r="E360" s="104">
        <v>6</v>
      </c>
      <c r="F360" s="104">
        <v>65.52</v>
      </c>
      <c r="G360" s="22">
        <f t="shared" si="35"/>
        <v>393.12</v>
      </c>
      <c r="H360" s="22"/>
      <c r="I360" s="56"/>
      <c r="J360" s="123" t="s">
        <v>470</v>
      </c>
      <c r="K360" s="104">
        <v>6</v>
      </c>
      <c r="L360" s="104">
        <v>48.15</v>
      </c>
      <c r="M360" s="22">
        <f t="shared" ref="M360:M455" si="44">+L360*K360</f>
        <v>288.89999999999998</v>
      </c>
      <c r="N360" s="22"/>
      <c r="O360" s="56"/>
      <c r="P360" s="74" t="s">
        <v>470</v>
      </c>
      <c r="Q360" s="130">
        <v>6</v>
      </c>
      <c r="R360" s="130">
        <v>76.16</v>
      </c>
      <c r="S360" s="10">
        <f t="shared" si="40"/>
        <v>456.96</v>
      </c>
      <c r="T360" s="22"/>
      <c r="U360" s="56"/>
    </row>
    <row r="361" spans="2:21">
      <c r="B361" s="88" t="s">
        <v>651</v>
      </c>
      <c r="C361" s="154" t="s">
        <v>652</v>
      </c>
      <c r="D361" s="74" t="s">
        <v>470</v>
      </c>
      <c r="E361" s="104">
        <v>3</v>
      </c>
      <c r="F361" s="104">
        <v>65.52</v>
      </c>
      <c r="G361" s="22">
        <f t="shared" ref="G361:G407" si="45">F361*E361</f>
        <v>196.56</v>
      </c>
      <c r="H361" s="10"/>
      <c r="I361" s="38"/>
      <c r="J361" s="123" t="s">
        <v>470</v>
      </c>
      <c r="K361" s="104">
        <v>3</v>
      </c>
      <c r="L361" s="104">
        <v>48.15</v>
      </c>
      <c r="M361" s="22">
        <f t="shared" si="44"/>
        <v>144.44999999999999</v>
      </c>
      <c r="N361" s="10"/>
      <c r="O361" s="38"/>
      <c r="P361" s="74" t="s">
        <v>470</v>
      </c>
      <c r="Q361" s="10">
        <v>3</v>
      </c>
      <c r="R361" s="10">
        <v>109.71</v>
      </c>
      <c r="S361" s="10">
        <f t="shared" si="40"/>
        <v>329.13</v>
      </c>
      <c r="T361" s="10"/>
      <c r="U361" s="38"/>
    </row>
    <row r="362" spans="2:21">
      <c r="B362" s="88" t="s">
        <v>653</v>
      </c>
      <c r="C362" s="154" t="s">
        <v>654</v>
      </c>
      <c r="D362" s="74" t="s">
        <v>470</v>
      </c>
      <c r="E362" s="104">
        <v>3</v>
      </c>
      <c r="F362" s="104">
        <v>65.52</v>
      </c>
      <c r="G362" s="22">
        <f t="shared" si="45"/>
        <v>196.56</v>
      </c>
      <c r="H362" s="10"/>
      <c r="I362" s="38"/>
      <c r="J362" s="123" t="s">
        <v>470</v>
      </c>
      <c r="K362" s="104">
        <v>3</v>
      </c>
      <c r="L362" s="104">
        <v>48.15</v>
      </c>
      <c r="M362" s="22">
        <f t="shared" si="44"/>
        <v>144.44999999999999</v>
      </c>
      <c r="N362" s="10"/>
      <c r="O362" s="38"/>
      <c r="P362" s="74" t="s">
        <v>470</v>
      </c>
      <c r="Q362" s="10">
        <v>3</v>
      </c>
      <c r="R362" s="10">
        <v>88.57</v>
      </c>
      <c r="S362" s="10">
        <f t="shared" si="40"/>
        <v>265.70999999999998</v>
      </c>
      <c r="T362" s="10"/>
      <c r="U362" s="38"/>
    </row>
    <row r="363" spans="2:21">
      <c r="B363" s="88" t="s">
        <v>655</v>
      </c>
      <c r="C363" s="154" t="s">
        <v>656</v>
      </c>
      <c r="D363" s="74" t="s">
        <v>470</v>
      </c>
      <c r="E363" s="104">
        <v>6</v>
      </c>
      <c r="F363" s="104">
        <v>65.52</v>
      </c>
      <c r="G363" s="22">
        <f>F363*E363</f>
        <v>393.12</v>
      </c>
      <c r="H363" s="10"/>
      <c r="I363" s="38"/>
      <c r="J363" s="123" t="s">
        <v>470</v>
      </c>
      <c r="K363" s="104">
        <v>6</v>
      </c>
      <c r="L363" s="104">
        <v>48.15</v>
      </c>
      <c r="M363" s="22">
        <f t="shared" si="44"/>
        <v>288.89999999999998</v>
      </c>
      <c r="N363" s="10"/>
      <c r="O363" s="38"/>
      <c r="P363" s="74" t="s">
        <v>470</v>
      </c>
      <c r="Q363" s="10">
        <v>6</v>
      </c>
      <c r="R363" s="10">
        <v>73.5</v>
      </c>
      <c r="S363" s="10">
        <f t="shared" si="40"/>
        <v>441</v>
      </c>
      <c r="T363" s="10"/>
      <c r="U363" s="38"/>
    </row>
    <row r="364" spans="2:21">
      <c r="B364" s="88" t="s">
        <v>657</v>
      </c>
      <c r="C364" s="154" t="s">
        <v>658</v>
      </c>
      <c r="D364" s="74" t="s">
        <v>470</v>
      </c>
      <c r="E364" s="104">
        <v>3</v>
      </c>
      <c r="F364" s="104">
        <v>65.52</v>
      </c>
      <c r="G364" s="22">
        <f t="shared" si="45"/>
        <v>196.56</v>
      </c>
      <c r="H364" s="10"/>
      <c r="I364" s="38"/>
      <c r="J364" s="123" t="s">
        <v>470</v>
      </c>
      <c r="K364" s="104">
        <v>3</v>
      </c>
      <c r="L364" s="104">
        <v>48.15</v>
      </c>
      <c r="M364" s="22">
        <f t="shared" si="44"/>
        <v>144.44999999999999</v>
      </c>
      <c r="N364" s="10"/>
      <c r="O364" s="38"/>
      <c r="P364" s="74" t="s">
        <v>470</v>
      </c>
      <c r="Q364" s="10">
        <v>3</v>
      </c>
      <c r="R364" s="10">
        <v>60.97</v>
      </c>
      <c r="S364" s="10">
        <f t="shared" si="40"/>
        <v>182.91</v>
      </c>
      <c r="T364" s="10"/>
      <c r="U364" s="38"/>
    </row>
    <row r="365" spans="2:21">
      <c r="B365" s="88" t="s">
        <v>659</v>
      </c>
      <c r="C365" s="155" t="s">
        <v>660</v>
      </c>
      <c r="D365" s="74" t="s">
        <v>470</v>
      </c>
      <c r="E365" s="104">
        <v>6</v>
      </c>
      <c r="F365" s="104">
        <v>65.52</v>
      </c>
      <c r="G365" s="22">
        <f t="shared" si="45"/>
        <v>393.12</v>
      </c>
      <c r="H365" s="10"/>
      <c r="I365" s="38"/>
      <c r="J365" s="123" t="s">
        <v>470</v>
      </c>
      <c r="K365" s="104">
        <v>6</v>
      </c>
      <c r="L365" s="104">
        <v>48.15</v>
      </c>
      <c r="M365" s="22">
        <f t="shared" si="44"/>
        <v>288.89999999999998</v>
      </c>
      <c r="N365" s="10"/>
      <c r="O365" s="38"/>
      <c r="P365" s="74" t="s">
        <v>470</v>
      </c>
      <c r="Q365" s="10">
        <v>6</v>
      </c>
      <c r="R365" s="10">
        <v>47.76</v>
      </c>
      <c r="S365" s="10">
        <f t="shared" si="40"/>
        <v>286.56</v>
      </c>
      <c r="T365" s="10"/>
      <c r="U365" s="38"/>
    </row>
    <row r="366" spans="2:21">
      <c r="B366" s="88"/>
      <c r="C366" s="155" t="s">
        <v>661</v>
      </c>
      <c r="D366" s="123" t="s">
        <v>470</v>
      </c>
      <c r="E366" s="104"/>
      <c r="F366" s="104"/>
      <c r="G366" s="22"/>
      <c r="H366" s="10"/>
      <c r="I366" s="38"/>
      <c r="J366" s="123" t="s">
        <v>470</v>
      </c>
      <c r="K366" s="104">
        <v>3</v>
      </c>
      <c r="L366" s="104">
        <v>48.15</v>
      </c>
      <c r="M366" s="22">
        <f t="shared" si="44"/>
        <v>144.44999999999999</v>
      </c>
      <c r="N366" s="10"/>
      <c r="O366" s="38"/>
      <c r="P366" s="74"/>
      <c r="Q366" s="104"/>
      <c r="R366" s="10"/>
      <c r="S366" s="10"/>
      <c r="T366" s="10"/>
      <c r="U366" s="38"/>
    </row>
    <row r="367" spans="2:21" s="27" customFormat="1">
      <c r="B367" s="67" t="s">
        <v>662</v>
      </c>
      <c r="C367" s="153" t="s">
        <v>663</v>
      </c>
      <c r="D367" s="75"/>
      <c r="E367" s="172"/>
      <c r="F367" s="172"/>
      <c r="G367" s="21">
        <f t="shared" si="45"/>
        <v>0</v>
      </c>
      <c r="H367" s="16">
        <f>SUM(G368:G370)</f>
        <v>4730.1500000000005</v>
      </c>
      <c r="I367" s="45"/>
      <c r="J367" s="44"/>
      <c r="K367" s="172"/>
      <c r="L367" s="16"/>
      <c r="M367" s="21">
        <f t="shared" si="44"/>
        <v>0</v>
      </c>
      <c r="N367" s="16">
        <f>SUM(M368:M371)</f>
        <v>3675.45</v>
      </c>
      <c r="O367" s="45"/>
      <c r="P367" s="75"/>
      <c r="Q367" s="172"/>
      <c r="R367" s="16"/>
      <c r="S367" s="16"/>
      <c r="T367" s="16">
        <f>SUM(S368:S372)</f>
        <v>648.24</v>
      </c>
      <c r="U367" s="45"/>
    </row>
    <row r="368" spans="2:21">
      <c r="B368" s="88" t="s">
        <v>664</v>
      </c>
      <c r="C368" s="155" t="s">
        <v>665</v>
      </c>
      <c r="D368" s="73" t="s">
        <v>470</v>
      </c>
      <c r="E368" s="104">
        <v>26</v>
      </c>
      <c r="F368" s="104">
        <v>130.87</v>
      </c>
      <c r="G368" s="22">
        <f t="shared" si="45"/>
        <v>3402.62</v>
      </c>
      <c r="H368" s="10"/>
      <c r="I368" s="38"/>
      <c r="J368" s="123" t="s">
        <v>470</v>
      </c>
      <c r="K368" s="104">
        <v>27</v>
      </c>
      <c r="L368" s="104">
        <v>80.25</v>
      </c>
      <c r="M368" s="22">
        <f t="shared" si="44"/>
        <v>2166.75</v>
      </c>
      <c r="N368" s="10"/>
      <c r="O368" s="38"/>
      <c r="P368" s="73" t="s">
        <v>470</v>
      </c>
      <c r="Q368" s="10">
        <v>25</v>
      </c>
      <c r="R368" s="11">
        <v>17.52</v>
      </c>
      <c r="S368" s="10">
        <f t="shared" si="40"/>
        <v>438</v>
      </c>
      <c r="T368" s="10"/>
      <c r="U368" s="38"/>
    </row>
    <row r="369" spans="2:21">
      <c r="B369" s="88" t="s">
        <v>666</v>
      </c>
      <c r="C369" s="154" t="s">
        <v>667</v>
      </c>
      <c r="D369" s="74" t="s">
        <v>470</v>
      </c>
      <c r="E369" s="104">
        <v>6</v>
      </c>
      <c r="F369" s="104">
        <v>130.87</v>
      </c>
      <c r="G369" s="22">
        <f t="shared" si="45"/>
        <v>785.22</v>
      </c>
      <c r="H369" s="11"/>
      <c r="I369" s="43"/>
      <c r="J369" s="123" t="s">
        <v>470</v>
      </c>
      <c r="K369" s="104">
        <v>9</v>
      </c>
      <c r="L369" s="104">
        <v>80.25</v>
      </c>
      <c r="M369" s="22">
        <f t="shared" si="44"/>
        <v>722.25</v>
      </c>
      <c r="N369" s="11"/>
      <c r="O369" s="43"/>
      <c r="P369" s="74" t="s">
        <v>470</v>
      </c>
      <c r="Q369" s="11">
        <v>6</v>
      </c>
      <c r="R369" s="11">
        <v>17.52</v>
      </c>
      <c r="S369" s="10">
        <f t="shared" si="40"/>
        <v>105.12</v>
      </c>
      <c r="T369" s="11"/>
      <c r="U369" s="43"/>
    </row>
    <row r="370" spans="2:21" ht="30">
      <c r="B370" s="88" t="s">
        <v>668</v>
      </c>
      <c r="C370" s="158" t="s">
        <v>669</v>
      </c>
      <c r="D370" s="73" t="s">
        <v>470</v>
      </c>
      <c r="E370" s="104">
        <v>3</v>
      </c>
      <c r="F370" s="104">
        <v>180.77</v>
      </c>
      <c r="G370" s="22">
        <f>F370*E370</f>
        <v>542.31000000000006</v>
      </c>
      <c r="H370" s="11"/>
      <c r="I370" s="43"/>
      <c r="J370" s="123" t="s">
        <v>470</v>
      </c>
      <c r="K370" s="104">
        <v>3</v>
      </c>
      <c r="L370" s="104">
        <v>80.25</v>
      </c>
      <c r="M370" s="22">
        <f t="shared" si="44"/>
        <v>240.75</v>
      </c>
      <c r="N370" s="11"/>
      <c r="O370" s="43"/>
      <c r="P370" s="73" t="s">
        <v>470</v>
      </c>
      <c r="Q370" s="11">
        <v>3</v>
      </c>
      <c r="R370" s="11">
        <v>17.52</v>
      </c>
      <c r="S370" s="10">
        <f t="shared" si="40"/>
        <v>52.56</v>
      </c>
      <c r="T370" s="11"/>
      <c r="U370" s="43"/>
    </row>
    <row r="371" spans="2:21">
      <c r="B371" s="88"/>
      <c r="C371" s="158" t="s">
        <v>670</v>
      </c>
      <c r="D371" s="123" t="s">
        <v>470</v>
      </c>
      <c r="E371" s="104"/>
      <c r="F371" s="104"/>
      <c r="G371" s="22"/>
      <c r="H371" s="11"/>
      <c r="I371" s="43"/>
      <c r="J371" s="123" t="s">
        <v>470</v>
      </c>
      <c r="K371" s="104">
        <v>6</v>
      </c>
      <c r="L371" s="104">
        <v>90.95</v>
      </c>
      <c r="M371" s="22">
        <f t="shared" si="44"/>
        <v>545.70000000000005</v>
      </c>
      <c r="N371" s="11"/>
      <c r="O371" s="43"/>
      <c r="P371" s="73"/>
      <c r="Q371" s="104"/>
      <c r="R371" s="11"/>
      <c r="S371" s="10"/>
      <c r="T371" s="11"/>
      <c r="U371" s="43"/>
    </row>
    <row r="372" spans="2:21">
      <c r="B372" s="88"/>
      <c r="C372" s="156" t="s">
        <v>671</v>
      </c>
      <c r="D372" s="74" t="s">
        <v>470</v>
      </c>
      <c r="E372" s="104"/>
      <c r="F372" s="104"/>
      <c r="G372" s="22"/>
      <c r="H372" s="11"/>
      <c r="I372" s="43"/>
      <c r="J372" s="123"/>
      <c r="K372" s="104"/>
      <c r="L372" s="104"/>
      <c r="M372" s="22"/>
      <c r="N372" s="11"/>
      <c r="O372" s="43"/>
      <c r="P372" s="74" t="s">
        <v>470</v>
      </c>
      <c r="Q372" s="134">
        <v>3</v>
      </c>
      <c r="R372" s="11">
        <v>17.52</v>
      </c>
      <c r="S372" s="10">
        <f t="shared" si="40"/>
        <v>52.56</v>
      </c>
      <c r="T372" s="11"/>
      <c r="U372" s="43"/>
    </row>
    <row r="373" spans="2:21" s="27" customFormat="1">
      <c r="B373" s="67" t="s">
        <v>672</v>
      </c>
      <c r="C373" s="153" t="s">
        <v>673</v>
      </c>
      <c r="D373" s="75"/>
      <c r="E373" s="172"/>
      <c r="F373" s="172"/>
      <c r="G373" s="21">
        <f t="shared" si="45"/>
        <v>0</v>
      </c>
      <c r="H373" s="218">
        <f>SUM(G374:G382)</f>
        <v>29533.988999999998</v>
      </c>
      <c r="I373" s="45"/>
      <c r="J373" s="40"/>
      <c r="K373" s="14"/>
      <c r="L373" s="14"/>
      <c r="M373" s="21">
        <f t="shared" si="44"/>
        <v>0</v>
      </c>
      <c r="N373" s="16">
        <f>SUM(M378:M389)</f>
        <v>6221.8740000000007</v>
      </c>
      <c r="O373" s="45"/>
      <c r="P373" s="75"/>
      <c r="Q373" s="172"/>
      <c r="R373" s="16"/>
      <c r="S373" s="16"/>
      <c r="T373" s="16">
        <f>SUM(S374:S395)</f>
        <v>6205.4500000000007</v>
      </c>
      <c r="U373" s="45"/>
    </row>
    <row r="374" spans="2:21" s="27" customFormat="1">
      <c r="B374" s="96" t="s">
        <v>674</v>
      </c>
      <c r="C374" s="156" t="s">
        <v>675</v>
      </c>
      <c r="D374" s="74" t="s">
        <v>140</v>
      </c>
      <c r="E374" s="104">
        <v>86.2</v>
      </c>
      <c r="F374" s="104">
        <v>96.77</v>
      </c>
      <c r="G374" s="22">
        <f t="shared" si="45"/>
        <v>8341.5740000000005</v>
      </c>
      <c r="H374" s="366" t="s">
        <v>676</v>
      </c>
      <c r="I374" s="367"/>
      <c r="J374" s="42"/>
      <c r="K374" s="104"/>
      <c r="L374" s="11"/>
      <c r="M374" s="22">
        <f t="shared" si="44"/>
        <v>0</v>
      </c>
      <c r="N374" s="11"/>
      <c r="O374" s="43"/>
      <c r="P374" s="74" t="s">
        <v>140</v>
      </c>
      <c r="Q374" s="11">
        <v>48</v>
      </c>
      <c r="R374" s="11">
        <v>33.31</v>
      </c>
      <c r="S374" s="10">
        <f t="shared" si="40"/>
        <v>1598.88</v>
      </c>
      <c r="T374" s="11"/>
      <c r="U374" s="43"/>
    </row>
    <row r="375" spans="2:21" s="27" customFormat="1">
      <c r="B375" s="96" t="s">
        <v>677</v>
      </c>
      <c r="C375" s="156" t="s">
        <v>678</v>
      </c>
      <c r="D375" s="74" t="s">
        <v>140</v>
      </c>
      <c r="E375" s="104">
        <v>94.8</v>
      </c>
      <c r="F375" s="104">
        <v>100.92</v>
      </c>
      <c r="G375" s="22">
        <f t="shared" si="45"/>
        <v>9567.2160000000003</v>
      </c>
      <c r="H375" s="368"/>
      <c r="I375" s="369"/>
      <c r="J375" s="42"/>
      <c r="K375" s="104"/>
      <c r="L375" s="11"/>
      <c r="M375" s="22">
        <f t="shared" si="44"/>
        <v>0</v>
      </c>
      <c r="N375" s="11"/>
      <c r="O375" s="43"/>
      <c r="P375" s="74" t="s">
        <v>140</v>
      </c>
      <c r="Q375" s="133"/>
      <c r="R375" s="11"/>
      <c r="S375" s="10"/>
      <c r="T375" s="11"/>
      <c r="U375" s="43"/>
    </row>
    <row r="376" spans="2:21">
      <c r="B376" s="96" t="s">
        <v>679</v>
      </c>
      <c r="C376" s="154" t="s">
        <v>680</v>
      </c>
      <c r="D376" s="74" t="s">
        <v>140</v>
      </c>
      <c r="E376" s="104">
        <v>30.2</v>
      </c>
      <c r="F376" s="104">
        <v>163.85</v>
      </c>
      <c r="G376" s="22">
        <f t="shared" si="45"/>
        <v>4948.2699999999995</v>
      </c>
      <c r="H376" s="368"/>
      <c r="I376" s="369"/>
      <c r="J376" s="42"/>
      <c r="K376" s="104"/>
      <c r="L376" s="11"/>
      <c r="M376" s="22">
        <f t="shared" si="44"/>
        <v>0</v>
      </c>
      <c r="N376" s="11"/>
      <c r="O376" s="43"/>
      <c r="P376" s="74" t="s">
        <v>140</v>
      </c>
      <c r="Q376" s="133"/>
      <c r="R376" s="11"/>
      <c r="S376" s="10"/>
      <c r="T376" s="11"/>
      <c r="U376" s="43"/>
    </row>
    <row r="377" spans="2:21" s="27" customFormat="1">
      <c r="B377" s="96" t="s">
        <v>681</v>
      </c>
      <c r="C377" s="156" t="s">
        <v>682</v>
      </c>
      <c r="D377" s="74" t="s">
        <v>140</v>
      </c>
      <c r="E377" s="104">
        <v>93.8</v>
      </c>
      <c r="F377" s="104">
        <v>12.25</v>
      </c>
      <c r="G377" s="22">
        <f t="shared" si="45"/>
        <v>1149.05</v>
      </c>
      <c r="H377" s="368"/>
      <c r="I377" s="369"/>
      <c r="J377" s="42"/>
      <c r="K377" s="104"/>
      <c r="L377" s="11"/>
      <c r="M377" s="22">
        <f t="shared" si="44"/>
        <v>0</v>
      </c>
      <c r="N377" s="11"/>
      <c r="O377" s="43"/>
      <c r="P377" s="74" t="s">
        <v>140</v>
      </c>
      <c r="Q377" s="133"/>
      <c r="R377" s="11"/>
      <c r="S377" s="10"/>
      <c r="T377" s="11"/>
      <c r="U377" s="43"/>
    </row>
    <row r="378" spans="2:21" s="27" customFormat="1">
      <c r="B378" s="96" t="s">
        <v>683</v>
      </c>
      <c r="C378" s="156" t="s">
        <v>684</v>
      </c>
      <c r="D378" s="74" t="s">
        <v>140</v>
      </c>
      <c r="E378" s="104">
        <v>70.760000000000005</v>
      </c>
      <c r="F378" s="104">
        <v>14.4</v>
      </c>
      <c r="G378" s="22">
        <f t="shared" si="45"/>
        <v>1018.9440000000001</v>
      </c>
      <c r="H378" s="368"/>
      <c r="I378" s="369"/>
      <c r="J378" s="120" t="s">
        <v>140</v>
      </c>
      <c r="K378" s="104">
        <v>512.64</v>
      </c>
      <c r="L378" s="104">
        <v>9.1</v>
      </c>
      <c r="M378" s="22">
        <f t="shared" si="44"/>
        <v>4665.0239999999994</v>
      </c>
      <c r="N378" s="11"/>
      <c r="O378" s="43"/>
      <c r="P378" s="74" t="s">
        <v>140</v>
      </c>
      <c r="Q378" s="11">
        <v>500</v>
      </c>
      <c r="R378" s="11">
        <v>5.72</v>
      </c>
      <c r="S378" s="10">
        <f t="shared" ref="S378:S440" si="46">R378*Q378</f>
        <v>2860</v>
      </c>
      <c r="T378" s="11"/>
      <c r="U378" s="43"/>
    </row>
    <row r="379" spans="2:21" s="27" customFormat="1">
      <c r="B379" s="96" t="s">
        <v>685</v>
      </c>
      <c r="C379" s="156" t="s">
        <v>686</v>
      </c>
      <c r="D379" s="74" t="s">
        <v>140</v>
      </c>
      <c r="E379" s="104">
        <v>75.45</v>
      </c>
      <c r="F379" s="104">
        <v>17.52</v>
      </c>
      <c r="G379" s="22">
        <f t="shared" si="45"/>
        <v>1321.884</v>
      </c>
      <c r="H379" s="368"/>
      <c r="I379" s="369"/>
      <c r="J379" s="42"/>
      <c r="K379" s="104"/>
      <c r="L379" s="11"/>
      <c r="M379" s="22">
        <f t="shared" si="44"/>
        <v>0</v>
      </c>
      <c r="N379" s="11"/>
      <c r="O379" s="43"/>
      <c r="P379" s="74" t="s">
        <v>140</v>
      </c>
      <c r="Q379" s="11">
        <v>50</v>
      </c>
      <c r="R379" s="11">
        <v>6.8</v>
      </c>
      <c r="S379" s="10">
        <f t="shared" si="46"/>
        <v>340</v>
      </c>
      <c r="T379" s="11"/>
      <c r="U379" s="43"/>
    </row>
    <row r="380" spans="2:21">
      <c r="B380" s="96" t="s">
        <v>687</v>
      </c>
      <c r="C380" s="154" t="s">
        <v>688</v>
      </c>
      <c r="D380" s="74" t="s">
        <v>140</v>
      </c>
      <c r="E380" s="104">
        <v>126.7</v>
      </c>
      <c r="F380" s="104">
        <v>23.63</v>
      </c>
      <c r="G380" s="22">
        <f>F380*E380</f>
        <v>2993.9209999999998</v>
      </c>
      <c r="H380" s="368"/>
      <c r="I380" s="369"/>
      <c r="J380" s="42"/>
      <c r="K380" s="104"/>
      <c r="L380" s="11"/>
      <c r="M380" s="22">
        <f t="shared" si="44"/>
        <v>0</v>
      </c>
      <c r="N380" s="11"/>
      <c r="O380" s="43"/>
      <c r="P380" s="74" t="s">
        <v>140</v>
      </c>
      <c r="Q380" s="133"/>
      <c r="R380" s="11"/>
      <c r="S380" s="10"/>
      <c r="T380" s="11"/>
      <c r="U380" s="43"/>
    </row>
    <row r="381" spans="2:21">
      <c r="B381" s="96" t="s">
        <v>689</v>
      </c>
      <c r="C381" s="154" t="s">
        <v>690</v>
      </c>
      <c r="D381" s="74" t="s">
        <v>76</v>
      </c>
      <c r="E381" s="104">
        <v>26</v>
      </c>
      <c r="F381" s="104">
        <v>6.03</v>
      </c>
      <c r="G381" s="22">
        <f t="shared" si="45"/>
        <v>156.78</v>
      </c>
      <c r="H381" s="368"/>
      <c r="I381" s="369"/>
      <c r="J381" s="42"/>
      <c r="K381" s="104"/>
      <c r="L381" s="11"/>
      <c r="M381" s="22">
        <f t="shared" si="44"/>
        <v>0</v>
      </c>
      <c r="N381" s="11"/>
      <c r="O381" s="43"/>
      <c r="P381" s="74" t="s">
        <v>76</v>
      </c>
      <c r="Q381" s="11">
        <v>13</v>
      </c>
      <c r="R381" s="11">
        <v>41.66</v>
      </c>
      <c r="S381" s="10">
        <f t="shared" si="46"/>
        <v>541.57999999999993</v>
      </c>
      <c r="T381" s="11"/>
      <c r="U381" s="43"/>
    </row>
    <row r="382" spans="2:21">
      <c r="B382" s="96" t="s">
        <v>691</v>
      </c>
      <c r="C382" s="154" t="s">
        <v>692</v>
      </c>
      <c r="D382" s="74" t="s">
        <v>76</v>
      </c>
      <c r="E382" s="104">
        <v>5</v>
      </c>
      <c r="F382" s="104">
        <v>7.27</v>
      </c>
      <c r="G382" s="22">
        <f>F382*E382</f>
        <v>36.349999999999994</v>
      </c>
      <c r="H382" s="370"/>
      <c r="I382" s="371"/>
      <c r="J382" s="42"/>
      <c r="K382" s="104"/>
      <c r="L382" s="11"/>
      <c r="M382" s="22">
        <f t="shared" si="44"/>
        <v>0</v>
      </c>
      <c r="N382" s="11"/>
      <c r="O382" s="43"/>
      <c r="P382" s="74" t="s">
        <v>76</v>
      </c>
      <c r="Q382" s="11">
        <v>1</v>
      </c>
      <c r="R382" s="11">
        <v>73.52</v>
      </c>
      <c r="S382" s="10">
        <f t="shared" si="46"/>
        <v>73.52</v>
      </c>
      <c r="T382" s="11"/>
      <c r="U382" s="43"/>
    </row>
    <row r="383" spans="2:21">
      <c r="B383" s="96"/>
      <c r="C383" s="139" t="s">
        <v>693</v>
      </c>
      <c r="D383" s="123" t="s">
        <v>76</v>
      </c>
      <c r="E383" s="104"/>
      <c r="F383" s="104"/>
      <c r="G383" s="22"/>
      <c r="H383" s="11"/>
      <c r="I383" s="43"/>
      <c r="J383" s="123" t="s">
        <v>76</v>
      </c>
      <c r="K383" s="125">
        <v>15</v>
      </c>
      <c r="L383" s="104">
        <v>48.15</v>
      </c>
      <c r="M383" s="22">
        <f t="shared" si="44"/>
        <v>722.25</v>
      </c>
      <c r="N383" s="11"/>
      <c r="O383" s="43"/>
      <c r="P383" s="74"/>
      <c r="Q383" s="104"/>
      <c r="R383" s="11"/>
      <c r="S383" s="10"/>
      <c r="T383" s="11"/>
      <c r="U383" s="43"/>
    </row>
    <row r="384" spans="2:21">
      <c r="B384" s="96"/>
      <c r="C384" s="139" t="s">
        <v>694</v>
      </c>
      <c r="D384" s="123" t="s">
        <v>76</v>
      </c>
      <c r="E384" s="104"/>
      <c r="F384" s="104"/>
      <c r="G384" s="22"/>
      <c r="H384" s="11"/>
      <c r="I384" s="43"/>
      <c r="J384" s="123" t="s">
        <v>76</v>
      </c>
      <c r="K384" s="125">
        <v>1</v>
      </c>
      <c r="L384" s="104">
        <v>58.85</v>
      </c>
      <c r="M384" s="22">
        <f t="shared" si="44"/>
        <v>58.85</v>
      </c>
      <c r="N384" s="11"/>
      <c r="O384" s="43"/>
      <c r="P384" s="74"/>
      <c r="Q384" s="104"/>
      <c r="R384" s="11"/>
      <c r="S384" s="10"/>
      <c r="T384" s="11"/>
      <c r="U384" s="43"/>
    </row>
    <row r="385" spans="2:21">
      <c r="B385" s="96"/>
      <c r="C385" s="139" t="s">
        <v>695</v>
      </c>
      <c r="D385" s="123" t="s">
        <v>76</v>
      </c>
      <c r="E385" s="104"/>
      <c r="F385" s="104"/>
      <c r="G385" s="22"/>
      <c r="H385" s="11"/>
      <c r="I385" s="43"/>
      <c r="J385" s="123" t="s">
        <v>76</v>
      </c>
      <c r="K385" s="125">
        <v>1</v>
      </c>
      <c r="L385" s="104">
        <v>69.55</v>
      </c>
      <c r="M385" s="22">
        <f t="shared" si="44"/>
        <v>69.55</v>
      </c>
      <c r="N385" s="11"/>
      <c r="O385" s="43"/>
      <c r="P385" s="74"/>
      <c r="Q385" s="104"/>
      <c r="R385" s="11"/>
      <c r="S385" s="10"/>
      <c r="T385" s="11"/>
      <c r="U385" s="43"/>
    </row>
    <row r="386" spans="2:21">
      <c r="B386" s="96"/>
      <c r="C386" s="139" t="s">
        <v>696</v>
      </c>
      <c r="D386" s="123" t="s">
        <v>76</v>
      </c>
      <c r="E386" s="104"/>
      <c r="F386" s="104"/>
      <c r="G386" s="22"/>
      <c r="H386" s="11"/>
      <c r="I386" s="43"/>
      <c r="J386" s="123" t="s">
        <v>76</v>
      </c>
      <c r="K386" s="125">
        <v>9</v>
      </c>
      <c r="L386" s="104">
        <v>48.15</v>
      </c>
      <c r="M386" s="22">
        <f t="shared" si="44"/>
        <v>433.34999999999997</v>
      </c>
      <c r="N386" s="11"/>
      <c r="O386" s="43"/>
      <c r="P386" s="74"/>
      <c r="Q386" s="104"/>
      <c r="R386" s="11"/>
      <c r="S386" s="10"/>
      <c r="T386" s="11"/>
      <c r="U386" s="43"/>
    </row>
    <row r="387" spans="2:21">
      <c r="B387" s="96"/>
      <c r="C387" s="139" t="s">
        <v>697</v>
      </c>
      <c r="D387" s="123" t="s">
        <v>76</v>
      </c>
      <c r="E387" s="104"/>
      <c r="F387" s="104"/>
      <c r="G387" s="22"/>
      <c r="H387" s="11"/>
      <c r="I387" s="43"/>
      <c r="J387" s="123" t="s">
        <v>76</v>
      </c>
      <c r="K387" s="125">
        <v>3</v>
      </c>
      <c r="L387" s="104">
        <v>48.15</v>
      </c>
      <c r="M387" s="22">
        <f t="shared" si="44"/>
        <v>144.44999999999999</v>
      </c>
      <c r="N387" s="11"/>
      <c r="O387" s="43"/>
      <c r="P387" s="74"/>
      <c r="Q387" s="104"/>
      <c r="R387" s="11"/>
      <c r="S387" s="10"/>
      <c r="T387" s="11"/>
      <c r="U387" s="43"/>
    </row>
    <row r="388" spans="2:21">
      <c r="B388" s="96"/>
      <c r="C388" s="139" t="s">
        <v>698</v>
      </c>
      <c r="D388" s="123" t="s">
        <v>76</v>
      </c>
      <c r="E388" s="104"/>
      <c r="F388" s="104"/>
      <c r="G388" s="22"/>
      <c r="H388" s="11"/>
      <c r="I388" s="43"/>
      <c r="J388" s="123" t="s">
        <v>76</v>
      </c>
      <c r="K388" s="125">
        <v>1</v>
      </c>
      <c r="L388" s="104">
        <v>58.85</v>
      </c>
      <c r="M388" s="22">
        <f t="shared" si="44"/>
        <v>58.85</v>
      </c>
      <c r="N388" s="11"/>
      <c r="O388" s="43"/>
      <c r="P388" s="74"/>
      <c r="Q388" s="104"/>
      <c r="R388" s="11"/>
      <c r="S388" s="10"/>
      <c r="T388" s="11"/>
      <c r="U388" s="43"/>
    </row>
    <row r="389" spans="2:21">
      <c r="B389" s="96"/>
      <c r="C389" s="139" t="s">
        <v>699</v>
      </c>
      <c r="D389" s="123" t="s">
        <v>76</v>
      </c>
      <c r="E389" s="104"/>
      <c r="F389" s="104"/>
      <c r="G389" s="22"/>
      <c r="H389" s="11"/>
      <c r="I389" s="43"/>
      <c r="J389" s="123" t="s">
        <v>76</v>
      </c>
      <c r="K389" s="125">
        <v>1</v>
      </c>
      <c r="L389" s="104">
        <v>69.55</v>
      </c>
      <c r="M389" s="22">
        <f t="shared" si="44"/>
        <v>69.55</v>
      </c>
      <c r="N389" s="11"/>
      <c r="O389" s="43"/>
      <c r="P389" s="74"/>
      <c r="Q389" s="104"/>
      <c r="R389" s="11"/>
      <c r="S389" s="10"/>
      <c r="T389" s="11"/>
      <c r="U389" s="43"/>
    </row>
    <row r="390" spans="2:21">
      <c r="B390" s="96"/>
      <c r="C390" s="154" t="s">
        <v>700</v>
      </c>
      <c r="D390" s="74" t="s">
        <v>76</v>
      </c>
      <c r="E390" s="104"/>
      <c r="F390" s="104"/>
      <c r="G390" s="22"/>
      <c r="H390" s="11"/>
      <c r="I390" s="43"/>
      <c r="J390" s="123"/>
      <c r="K390" s="125"/>
      <c r="L390" s="104"/>
      <c r="M390" s="22"/>
      <c r="N390" s="11"/>
      <c r="O390" s="43"/>
      <c r="P390" s="74" t="s">
        <v>76</v>
      </c>
      <c r="Q390" s="134">
        <v>12</v>
      </c>
      <c r="R390" s="11">
        <v>32</v>
      </c>
      <c r="S390" s="10">
        <f t="shared" si="46"/>
        <v>384</v>
      </c>
      <c r="T390" s="11"/>
      <c r="U390" s="43"/>
    </row>
    <row r="391" spans="2:21">
      <c r="B391" s="96"/>
      <c r="C391" s="154" t="s">
        <v>701</v>
      </c>
      <c r="D391" s="74" t="s">
        <v>76</v>
      </c>
      <c r="E391" s="104"/>
      <c r="F391" s="104"/>
      <c r="G391" s="22"/>
      <c r="H391" s="11"/>
      <c r="I391" s="43"/>
      <c r="J391" s="123"/>
      <c r="K391" s="125"/>
      <c r="L391" s="104"/>
      <c r="M391" s="22"/>
      <c r="N391" s="11"/>
      <c r="O391" s="43"/>
      <c r="P391" s="74" t="s">
        <v>76</v>
      </c>
      <c r="Q391" s="134">
        <v>1</v>
      </c>
      <c r="R391" s="11">
        <v>62.63</v>
      </c>
      <c r="S391" s="10">
        <f t="shared" si="46"/>
        <v>62.63</v>
      </c>
      <c r="T391" s="11"/>
      <c r="U391" s="43"/>
    </row>
    <row r="392" spans="2:21">
      <c r="B392" s="96"/>
      <c r="C392" s="154" t="s">
        <v>702</v>
      </c>
      <c r="D392" s="74" t="s">
        <v>76</v>
      </c>
      <c r="E392" s="104"/>
      <c r="F392" s="104"/>
      <c r="G392" s="22"/>
      <c r="H392" s="11"/>
      <c r="I392" s="43"/>
      <c r="J392" s="123"/>
      <c r="K392" s="125"/>
      <c r="L392" s="104"/>
      <c r="M392" s="22"/>
      <c r="N392" s="11"/>
      <c r="O392" s="43"/>
      <c r="P392" s="74" t="s">
        <v>76</v>
      </c>
      <c r="Q392" s="134">
        <v>1</v>
      </c>
      <c r="R392" s="11">
        <v>92.29</v>
      </c>
      <c r="S392" s="10">
        <f t="shared" si="46"/>
        <v>92.29</v>
      </c>
      <c r="T392" s="11"/>
      <c r="U392" s="43"/>
    </row>
    <row r="393" spans="2:21">
      <c r="B393" s="96"/>
      <c r="C393" s="154" t="s">
        <v>703</v>
      </c>
      <c r="D393" s="74" t="s">
        <v>76</v>
      </c>
      <c r="E393" s="104"/>
      <c r="F393" s="104"/>
      <c r="G393" s="22"/>
      <c r="H393" s="11"/>
      <c r="I393" s="43"/>
      <c r="J393" s="123"/>
      <c r="K393" s="125"/>
      <c r="L393" s="104"/>
      <c r="M393" s="22"/>
      <c r="N393" s="11"/>
      <c r="O393" s="43"/>
      <c r="P393" s="74" t="s">
        <v>76</v>
      </c>
      <c r="Q393" s="134">
        <v>1</v>
      </c>
      <c r="R393" s="11">
        <v>111.48</v>
      </c>
      <c r="S393" s="10">
        <f t="shared" si="46"/>
        <v>111.48</v>
      </c>
      <c r="T393" s="11"/>
      <c r="U393" s="43"/>
    </row>
    <row r="394" spans="2:21">
      <c r="B394" s="96"/>
      <c r="C394" s="154" t="s">
        <v>704</v>
      </c>
      <c r="D394" s="74" t="s">
        <v>76</v>
      </c>
      <c r="E394" s="104"/>
      <c r="F394" s="104"/>
      <c r="G394" s="22"/>
      <c r="H394" s="11"/>
      <c r="I394" s="43"/>
      <c r="J394" s="123"/>
      <c r="K394" s="125"/>
      <c r="L394" s="104"/>
      <c r="M394" s="22"/>
      <c r="N394" s="11"/>
      <c r="O394" s="43"/>
      <c r="P394" s="74" t="s">
        <v>76</v>
      </c>
      <c r="Q394" s="134">
        <v>1</v>
      </c>
      <c r="R394" s="11">
        <v>59.77</v>
      </c>
      <c r="S394" s="10">
        <f t="shared" si="46"/>
        <v>59.77</v>
      </c>
      <c r="T394" s="11"/>
      <c r="U394" s="43"/>
    </row>
    <row r="395" spans="2:21">
      <c r="B395" s="96"/>
      <c r="C395" s="154" t="s">
        <v>705</v>
      </c>
      <c r="D395" s="74" t="s">
        <v>140</v>
      </c>
      <c r="E395" s="104"/>
      <c r="F395" s="104"/>
      <c r="G395" s="22"/>
      <c r="H395" s="11"/>
      <c r="I395" s="43"/>
      <c r="J395" s="123"/>
      <c r="K395" s="125"/>
      <c r="L395" s="104"/>
      <c r="M395" s="22"/>
      <c r="N395" s="11"/>
      <c r="O395" s="43"/>
      <c r="P395" s="74" t="s">
        <v>140</v>
      </c>
      <c r="Q395" s="134">
        <v>6</v>
      </c>
      <c r="R395" s="11">
        <v>13.55</v>
      </c>
      <c r="S395" s="10">
        <f t="shared" si="46"/>
        <v>81.300000000000011</v>
      </c>
      <c r="T395" s="11"/>
      <c r="U395" s="43"/>
    </row>
    <row r="396" spans="2:21" s="27" customFormat="1">
      <c r="B396" s="67" t="s">
        <v>706</v>
      </c>
      <c r="C396" s="153" t="s">
        <v>707</v>
      </c>
      <c r="D396" s="75"/>
      <c r="E396" s="172"/>
      <c r="F396" s="172"/>
      <c r="G396" s="21">
        <f t="shared" si="45"/>
        <v>0</v>
      </c>
      <c r="H396" s="16">
        <f>SUM(G397:G399)</f>
        <v>8841.4500000000007</v>
      </c>
      <c r="I396" s="45"/>
      <c r="J396" s="44"/>
      <c r="K396" s="172"/>
      <c r="L396" s="16"/>
      <c r="M396" s="21">
        <f t="shared" si="44"/>
        <v>0</v>
      </c>
      <c r="N396" s="16">
        <f>SUM(M397:M405)</f>
        <v>75258.58</v>
      </c>
      <c r="O396" s="45"/>
      <c r="P396" s="75"/>
      <c r="Q396" s="172"/>
      <c r="R396" s="16"/>
      <c r="S396" s="16"/>
      <c r="T396" s="16">
        <f>SUM(S397:S406)</f>
        <v>10048</v>
      </c>
      <c r="U396" s="45"/>
    </row>
    <row r="397" spans="2:21" s="27" customFormat="1" ht="30">
      <c r="B397" s="96" t="s">
        <v>708</v>
      </c>
      <c r="C397" s="156" t="s">
        <v>709</v>
      </c>
      <c r="D397" s="74" t="s">
        <v>710</v>
      </c>
      <c r="E397" s="104">
        <v>12</v>
      </c>
      <c r="F397" s="104">
        <v>257.52999999999997</v>
      </c>
      <c r="G397" s="22">
        <f>F397*E397</f>
        <v>3090.3599999999997</v>
      </c>
      <c r="H397" s="11"/>
      <c r="I397" s="43"/>
      <c r="J397" s="42"/>
      <c r="K397" s="104"/>
      <c r="L397" s="11"/>
      <c r="M397" s="22">
        <f t="shared" si="44"/>
        <v>0</v>
      </c>
      <c r="N397" s="11"/>
      <c r="O397" s="43"/>
      <c r="P397" s="74" t="s">
        <v>710</v>
      </c>
      <c r="Q397" s="11">
        <v>15</v>
      </c>
      <c r="R397" s="11">
        <v>409</v>
      </c>
      <c r="S397" s="10">
        <f t="shared" si="46"/>
        <v>6135</v>
      </c>
      <c r="T397" s="11"/>
      <c r="U397" s="43"/>
    </row>
    <row r="398" spans="2:21">
      <c r="B398" s="96" t="s">
        <v>711</v>
      </c>
      <c r="C398" s="154" t="s">
        <v>712</v>
      </c>
      <c r="D398" s="74" t="s">
        <v>140</v>
      </c>
      <c r="E398" s="104">
        <v>23</v>
      </c>
      <c r="F398" s="104">
        <v>85.63</v>
      </c>
      <c r="G398" s="22">
        <f>F398*E398</f>
        <v>1969.4899999999998</v>
      </c>
      <c r="H398" s="11"/>
      <c r="I398" s="43"/>
      <c r="J398" s="42"/>
      <c r="K398" s="104"/>
      <c r="L398" s="11"/>
      <c r="M398" s="22">
        <f t="shared" si="44"/>
        <v>0</v>
      </c>
      <c r="N398" s="11"/>
      <c r="O398" s="43"/>
      <c r="P398" s="74"/>
      <c r="Q398" s="104"/>
      <c r="R398" s="11"/>
      <c r="S398" s="10"/>
      <c r="T398" s="11"/>
      <c r="U398" s="43"/>
    </row>
    <row r="399" spans="2:21">
      <c r="B399" s="96" t="s">
        <v>713</v>
      </c>
      <c r="C399" s="154" t="s">
        <v>714</v>
      </c>
      <c r="D399" s="74" t="s">
        <v>140</v>
      </c>
      <c r="E399" s="104">
        <v>40</v>
      </c>
      <c r="F399" s="104">
        <v>94.54</v>
      </c>
      <c r="G399" s="22">
        <f>F399*E399</f>
        <v>3781.6000000000004</v>
      </c>
      <c r="H399" s="11"/>
      <c r="I399" s="43"/>
      <c r="J399" s="42"/>
      <c r="K399" s="104"/>
      <c r="L399" s="11"/>
      <c r="M399" s="22">
        <f t="shared" si="44"/>
        <v>0</v>
      </c>
      <c r="N399" s="11"/>
      <c r="O399" s="43"/>
      <c r="P399" s="74"/>
      <c r="Q399" s="104"/>
      <c r="R399" s="11"/>
      <c r="S399" s="10"/>
      <c r="T399" s="11"/>
      <c r="U399" s="43"/>
    </row>
    <row r="400" spans="2:21">
      <c r="B400" s="96"/>
      <c r="C400" s="139" t="s">
        <v>715</v>
      </c>
      <c r="D400" s="120" t="s">
        <v>140</v>
      </c>
      <c r="E400" s="104"/>
      <c r="F400" s="104"/>
      <c r="G400" s="22"/>
      <c r="H400" s="11"/>
      <c r="I400" s="43"/>
      <c r="J400" s="120" t="s">
        <v>140</v>
      </c>
      <c r="K400" s="125">
        <v>887.15</v>
      </c>
      <c r="L400" s="104">
        <v>4.5</v>
      </c>
      <c r="M400" s="22">
        <f t="shared" si="44"/>
        <v>3992.1749999999997</v>
      </c>
      <c r="N400" s="366" t="s">
        <v>716</v>
      </c>
      <c r="O400" s="367"/>
      <c r="P400" s="74"/>
      <c r="Q400" s="104"/>
      <c r="R400" s="11"/>
      <c r="S400" s="10"/>
      <c r="T400" s="11"/>
      <c r="U400" s="43"/>
    </row>
    <row r="401" spans="2:21">
      <c r="B401" s="96"/>
      <c r="C401" s="139" t="s">
        <v>717</v>
      </c>
      <c r="D401" s="120" t="s">
        <v>140</v>
      </c>
      <c r="E401" s="104"/>
      <c r="F401" s="104"/>
      <c r="G401" s="22"/>
      <c r="H401" s="11"/>
      <c r="I401" s="43"/>
      <c r="J401" s="120" t="s">
        <v>140</v>
      </c>
      <c r="K401" s="125">
        <v>399.24</v>
      </c>
      <c r="L401" s="104">
        <v>7</v>
      </c>
      <c r="M401" s="22">
        <f t="shared" si="44"/>
        <v>2794.6800000000003</v>
      </c>
      <c r="N401" s="368"/>
      <c r="O401" s="369"/>
      <c r="P401" s="74"/>
      <c r="Q401" s="104"/>
      <c r="R401" s="11"/>
      <c r="S401" s="10"/>
      <c r="T401" s="11"/>
      <c r="U401" s="43"/>
    </row>
    <row r="402" spans="2:21">
      <c r="B402" s="96"/>
      <c r="C402" s="139" t="s">
        <v>718</v>
      </c>
      <c r="D402" s="120" t="s">
        <v>140</v>
      </c>
      <c r="E402" s="104"/>
      <c r="F402" s="104"/>
      <c r="G402" s="22"/>
      <c r="H402" s="11"/>
      <c r="I402" s="43"/>
      <c r="J402" s="120" t="s">
        <v>140</v>
      </c>
      <c r="K402" s="125">
        <v>726.61</v>
      </c>
      <c r="L402" s="104">
        <v>80.5</v>
      </c>
      <c r="M402" s="230">
        <f t="shared" si="44"/>
        <v>58492.105000000003</v>
      </c>
      <c r="N402" s="368"/>
      <c r="O402" s="369"/>
      <c r="P402" s="74"/>
      <c r="Q402" s="104"/>
      <c r="R402" s="11"/>
      <c r="S402" s="10"/>
      <c r="T402" s="11"/>
      <c r="U402" s="43"/>
    </row>
    <row r="403" spans="2:21">
      <c r="B403" s="96"/>
      <c r="C403" s="139" t="s">
        <v>719</v>
      </c>
      <c r="D403" s="120" t="s">
        <v>140</v>
      </c>
      <c r="E403" s="104"/>
      <c r="F403" s="104"/>
      <c r="G403" s="22"/>
      <c r="H403" s="11"/>
      <c r="I403" s="43"/>
      <c r="J403" s="120" t="s">
        <v>140</v>
      </c>
      <c r="K403" s="125">
        <v>295.05</v>
      </c>
      <c r="L403" s="104">
        <v>5</v>
      </c>
      <c r="M403" s="22">
        <f t="shared" si="44"/>
        <v>1475.25</v>
      </c>
      <c r="N403" s="368"/>
      <c r="O403" s="369"/>
      <c r="P403" s="74"/>
      <c r="Q403" s="104"/>
      <c r="R403" s="11"/>
      <c r="S403" s="10"/>
      <c r="T403" s="11"/>
      <c r="U403" s="43"/>
    </row>
    <row r="404" spans="2:21">
      <c r="B404" s="96"/>
      <c r="C404" s="139" t="s">
        <v>720</v>
      </c>
      <c r="D404" s="120" t="s">
        <v>140</v>
      </c>
      <c r="E404" s="104"/>
      <c r="F404" s="104"/>
      <c r="G404" s="22"/>
      <c r="H404" s="11"/>
      <c r="I404" s="43"/>
      <c r="J404" s="120" t="s">
        <v>140</v>
      </c>
      <c r="K404" s="125">
        <v>176.91</v>
      </c>
      <c r="L404" s="104">
        <v>7</v>
      </c>
      <c r="M404" s="22">
        <f t="shared" si="44"/>
        <v>1238.3699999999999</v>
      </c>
      <c r="N404" s="368"/>
      <c r="O404" s="369"/>
      <c r="P404" s="74"/>
      <c r="Q404" s="104"/>
      <c r="R404" s="11"/>
      <c r="S404" s="10"/>
      <c r="T404" s="11"/>
      <c r="U404" s="43"/>
    </row>
    <row r="405" spans="2:21">
      <c r="B405" s="96"/>
      <c r="C405" s="139" t="s">
        <v>721</v>
      </c>
      <c r="D405" s="120" t="s">
        <v>140</v>
      </c>
      <c r="E405" s="104"/>
      <c r="F405" s="104"/>
      <c r="G405" s="22"/>
      <c r="H405" s="11"/>
      <c r="I405" s="43"/>
      <c r="J405" s="120" t="s">
        <v>140</v>
      </c>
      <c r="K405" s="125">
        <v>242.2</v>
      </c>
      <c r="L405" s="104">
        <v>30</v>
      </c>
      <c r="M405" s="22">
        <f t="shared" si="44"/>
        <v>7266</v>
      </c>
      <c r="N405" s="370"/>
      <c r="O405" s="371"/>
      <c r="P405" s="74"/>
      <c r="Q405" s="104"/>
      <c r="R405" s="11"/>
      <c r="S405" s="10"/>
      <c r="T405" s="11"/>
      <c r="U405" s="43"/>
    </row>
    <row r="406" spans="2:21" ht="30">
      <c r="B406" s="96"/>
      <c r="C406" s="156" t="s">
        <v>722</v>
      </c>
      <c r="D406" s="74" t="s">
        <v>710</v>
      </c>
      <c r="E406" s="104"/>
      <c r="F406" s="104"/>
      <c r="G406" s="22"/>
      <c r="H406" s="11"/>
      <c r="I406" s="43"/>
      <c r="J406" s="120"/>
      <c r="K406" s="125"/>
      <c r="L406" s="104"/>
      <c r="M406" s="22"/>
      <c r="N406" s="11"/>
      <c r="O406" s="43"/>
      <c r="P406" s="74" t="s">
        <v>710</v>
      </c>
      <c r="Q406" s="134">
        <v>7</v>
      </c>
      <c r="R406" s="11">
        <v>559</v>
      </c>
      <c r="S406" s="10">
        <f t="shared" si="46"/>
        <v>3913</v>
      </c>
      <c r="T406" s="11"/>
      <c r="U406" s="43"/>
    </row>
    <row r="407" spans="2:21">
      <c r="B407" s="67" t="s">
        <v>723</v>
      </c>
      <c r="C407" s="153" t="s">
        <v>724</v>
      </c>
      <c r="D407" s="75"/>
      <c r="E407" s="172"/>
      <c r="F407" s="172"/>
      <c r="G407" s="21">
        <f t="shared" si="45"/>
        <v>0</v>
      </c>
      <c r="H407" s="16">
        <f>SUM(G411:G412)</f>
        <v>2077.2299999999996</v>
      </c>
      <c r="I407" s="45"/>
      <c r="J407" s="44"/>
      <c r="K407" s="172"/>
      <c r="L407" s="16"/>
      <c r="M407" s="21">
        <f t="shared" si="44"/>
        <v>0</v>
      </c>
      <c r="N407" s="16">
        <f>SUM(M411:M421)</f>
        <v>15443.910000000002</v>
      </c>
      <c r="O407" s="45"/>
      <c r="P407" s="75"/>
      <c r="Q407" s="172"/>
      <c r="R407" s="16"/>
      <c r="S407" s="16"/>
      <c r="T407" s="16">
        <f>SUM(S411:S424)</f>
        <v>11548.590000000002</v>
      </c>
      <c r="U407" s="45"/>
    </row>
    <row r="408" spans="2:21" ht="60">
      <c r="B408" s="88" t="s">
        <v>725</v>
      </c>
      <c r="C408" s="156" t="s">
        <v>726</v>
      </c>
      <c r="D408" s="74" t="s">
        <v>76</v>
      </c>
      <c r="E408" s="187" t="s">
        <v>236</v>
      </c>
      <c r="F408" s="187" t="s">
        <v>236</v>
      </c>
      <c r="G408" s="22"/>
      <c r="H408" s="10"/>
      <c r="I408" s="38"/>
      <c r="J408" s="37"/>
      <c r="K408" s="187"/>
      <c r="L408" s="10"/>
      <c r="M408" s="22">
        <f t="shared" si="44"/>
        <v>0</v>
      </c>
      <c r="N408" s="10"/>
      <c r="O408" s="38"/>
      <c r="P408" s="73"/>
      <c r="Q408" s="187"/>
      <c r="R408" s="10"/>
      <c r="S408" s="10"/>
      <c r="T408" s="11"/>
      <c r="U408" s="43"/>
    </row>
    <row r="409" spans="2:21">
      <c r="B409" s="88" t="s">
        <v>727</v>
      </c>
      <c r="C409" s="156" t="s">
        <v>728</v>
      </c>
      <c r="D409" s="74" t="s">
        <v>76</v>
      </c>
      <c r="E409" s="171" t="s">
        <v>236</v>
      </c>
      <c r="F409" s="171" t="s">
        <v>236</v>
      </c>
      <c r="G409" s="22"/>
      <c r="H409" s="10"/>
      <c r="I409" s="38"/>
      <c r="J409" s="37"/>
      <c r="K409" s="171"/>
      <c r="L409" s="10"/>
      <c r="M409" s="22">
        <f t="shared" si="44"/>
        <v>0</v>
      </c>
      <c r="N409" s="10"/>
      <c r="O409" s="38"/>
      <c r="P409" s="73"/>
      <c r="Q409" s="171"/>
      <c r="R409" s="10"/>
      <c r="S409" s="10"/>
      <c r="T409" s="11"/>
      <c r="U409" s="43"/>
    </row>
    <row r="410" spans="2:21" ht="30">
      <c r="B410" s="88" t="s">
        <v>729</v>
      </c>
      <c r="C410" s="156" t="s">
        <v>730</v>
      </c>
      <c r="D410" s="74" t="s">
        <v>76</v>
      </c>
      <c r="E410" s="171" t="s">
        <v>236</v>
      </c>
      <c r="F410" s="171" t="s">
        <v>236</v>
      </c>
      <c r="G410" s="22"/>
      <c r="H410" s="10"/>
      <c r="I410" s="38"/>
      <c r="J410" s="37"/>
      <c r="K410" s="171"/>
      <c r="L410" s="10"/>
      <c r="M410" s="22">
        <f t="shared" si="44"/>
        <v>0</v>
      </c>
      <c r="N410" s="10"/>
      <c r="O410" s="38"/>
      <c r="P410" s="73"/>
      <c r="Q410" s="171"/>
      <c r="R410" s="10"/>
      <c r="S410" s="10"/>
      <c r="T410" s="11"/>
      <c r="U410" s="43"/>
    </row>
    <row r="411" spans="2:21">
      <c r="B411" s="88" t="s">
        <v>731</v>
      </c>
      <c r="C411" s="154" t="s">
        <v>732</v>
      </c>
      <c r="D411" s="188" t="s">
        <v>76</v>
      </c>
      <c r="E411" s="179">
        <v>45</v>
      </c>
      <c r="F411" s="179">
        <v>33.909999999999997</v>
      </c>
      <c r="G411" s="22">
        <f>F411*E411</f>
        <v>1525.9499999999998</v>
      </c>
      <c r="H411" s="10"/>
      <c r="I411" s="38"/>
      <c r="K411" s="179">
        <v>45</v>
      </c>
      <c r="L411" s="179">
        <v>58.85</v>
      </c>
      <c r="M411" s="22">
        <f t="shared" si="44"/>
        <v>2648.25</v>
      </c>
      <c r="N411" s="10"/>
      <c r="O411" s="38"/>
      <c r="P411" s="73" t="s">
        <v>76</v>
      </c>
      <c r="Q411" s="10">
        <v>47</v>
      </c>
      <c r="R411" s="10">
        <v>25.57</v>
      </c>
      <c r="S411" s="10">
        <f t="shared" si="46"/>
        <v>1201.79</v>
      </c>
      <c r="T411" s="11"/>
      <c r="U411" s="43"/>
    </row>
    <row r="412" spans="2:21">
      <c r="B412" s="88" t="s">
        <v>733</v>
      </c>
      <c r="C412" s="154" t="s">
        <v>734</v>
      </c>
      <c r="D412" s="188" t="s">
        <v>76</v>
      </c>
      <c r="E412" s="179">
        <v>3</v>
      </c>
      <c r="F412" s="179">
        <v>183.76</v>
      </c>
      <c r="G412" s="22">
        <f>F412*E412</f>
        <v>551.28</v>
      </c>
      <c r="H412" s="10"/>
      <c r="I412" s="38"/>
      <c r="K412" s="179">
        <v>3</v>
      </c>
      <c r="L412" s="179">
        <v>199.02</v>
      </c>
      <c r="M412" s="22">
        <f t="shared" si="44"/>
        <v>597.06000000000006</v>
      </c>
      <c r="N412" s="10"/>
      <c r="O412" s="38"/>
      <c r="P412" s="73" t="s">
        <v>76</v>
      </c>
      <c r="Q412" s="10">
        <v>9</v>
      </c>
      <c r="R412" s="10">
        <v>25.57</v>
      </c>
      <c r="S412" s="10">
        <f t="shared" si="46"/>
        <v>230.13</v>
      </c>
      <c r="T412" s="11"/>
      <c r="U412" s="43"/>
    </row>
    <row r="413" spans="2:21" ht="18" customHeight="1">
      <c r="B413" s="88"/>
      <c r="C413" s="139" t="s">
        <v>735</v>
      </c>
      <c r="D413" s="123" t="s">
        <v>76</v>
      </c>
      <c r="E413" s="104"/>
      <c r="F413" s="104"/>
      <c r="G413" s="22"/>
      <c r="H413" s="11"/>
      <c r="I413" s="43"/>
      <c r="K413" s="104">
        <v>3</v>
      </c>
      <c r="L413" s="105">
        <v>1200</v>
      </c>
      <c r="M413" s="22">
        <f t="shared" si="44"/>
        <v>3600</v>
      </c>
      <c r="N413" s="11"/>
      <c r="O413" s="43"/>
      <c r="P413" s="74" t="s">
        <v>76</v>
      </c>
      <c r="Q413" s="134">
        <v>3</v>
      </c>
      <c r="R413" s="11">
        <v>712.83</v>
      </c>
      <c r="S413" s="10">
        <f t="shared" si="46"/>
        <v>2138.4900000000002</v>
      </c>
      <c r="T413" s="11"/>
      <c r="U413" s="43"/>
    </row>
    <row r="414" spans="2:21">
      <c r="B414" s="88"/>
      <c r="C414" s="139" t="s">
        <v>736</v>
      </c>
      <c r="D414" s="123" t="s">
        <v>76</v>
      </c>
      <c r="E414" s="104"/>
      <c r="F414" s="104"/>
      <c r="G414" s="22"/>
      <c r="H414" s="11"/>
      <c r="I414" s="43"/>
      <c r="K414" s="104">
        <v>30</v>
      </c>
      <c r="L414" s="104">
        <v>180</v>
      </c>
      <c r="M414" s="22">
        <f t="shared" si="44"/>
        <v>5400</v>
      </c>
      <c r="N414" s="11"/>
      <c r="O414" s="43"/>
      <c r="P414" s="74" t="s">
        <v>76</v>
      </c>
      <c r="Q414" s="134">
        <v>6</v>
      </c>
      <c r="R414" s="11">
        <v>124.85</v>
      </c>
      <c r="S414" s="10">
        <f t="shared" si="46"/>
        <v>749.09999999999991</v>
      </c>
      <c r="T414" s="11"/>
      <c r="U414" s="43"/>
    </row>
    <row r="415" spans="2:21" ht="15" customHeight="1">
      <c r="B415" s="88"/>
      <c r="C415" s="139" t="s">
        <v>736</v>
      </c>
      <c r="D415" s="120" t="s">
        <v>76</v>
      </c>
      <c r="E415" s="104"/>
      <c r="F415" s="104"/>
      <c r="G415" s="22"/>
      <c r="H415" s="11"/>
      <c r="I415" s="43"/>
      <c r="K415" s="104">
        <v>6</v>
      </c>
      <c r="L415" s="104">
        <v>180</v>
      </c>
      <c r="M415" s="22">
        <f t="shared" si="44"/>
        <v>1080</v>
      </c>
      <c r="N415" s="11"/>
      <c r="O415" s="43"/>
      <c r="P415" s="74" t="s">
        <v>76</v>
      </c>
      <c r="Q415" s="134">
        <v>33</v>
      </c>
      <c r="R415" s="11">
        <v>124.85</v>
      </c>
      <c r="S415" s="10">
        <f t="shared" si="46"/>
        <v>4120.05</v>
      </c>
      <c r="T415" s="11"/>
      <c r="U415" s="43"/>
    </row>
    <row r="416" spans="2:21" ht="15" customHeight="1">
      <c r="B416" s="88"/>
      <c r="C416" s="139" t="s">
        <v>737</v>
      </c>
      <c r="D416" s="120" t="s">
        <v>470</v>
      </c>
      <c r="E416" s="104"/>
      <c r="F416" s="104"/>
      <c r="G416" s="22"/>
      <c r="H416" s="11"/>
      <c r="I416" s="43"/>
      <c r="K416" s="104">
        <v>3</v>
      </c>
      <c r="L416" s="104">
        <v>37.450000000000003</v>
      </c>
      <c r="M416" s="22">
        <f t="shared" si="44"/>
        <v>112.35000000000001</v>
      </c>
      <c r="N416" s="11"/>
      <c r="O416" s="43"/>
      <c r="P416" s="42"/>
      <c r="Q416" s="11"/>
      <c r="R416" s="11"/>
      <c r="S416" s="10"/>
      <c r="T416" s="11"/>
      <c r="U416" s="43"/>
    </row>
    <row r="417" spans="2:21" ht="15" customHeight="1">
      <c r="B417" s="88"/>
      <c r="C417" s="139" t="s">
        <v>738</v>
      </c>
      <c r="D417" s="120" t="s">
        <v>470</v>
      </c>
      <c r="E417" s="104"/>
      <c r="F417" s="104"/>
      <c r="G417" s="22"/>
      <c r="H417" s="11"/>
      <c r="I417" s="43"/>
      <c r="K417" s="104">
        <v>3</v>
      </c>
      <c r="L417" s="104">
        <v>37.450000000000003</v>
      </c>
      <c r="M417" s="22">
        <f t="shared" si="44"/>
        <v>112.35000000000001</v>
      </c>
      <c r="N417" s="11"/>
      <c r="O417" s="43"/>
      <c r="P417" s="42"/>
      <c r="Q417" s="11"/>
      <c r="R417" s="11"/>
      <c r="S417" s="10"/>
      <c r="T417" s="11"/>
      <c r="U417" s="43"/>
    </row>
    <row r="418" spans="2:21" ht="15" customHeight="1">
      <c r="B418" s="88"/>
      <c r="C418" s="139" t="s">
        <v>739</v>
      </c>
      <c r="D418" s="120" t="s">
        <v>470</v>
      </c>
      <c r="E418" s="104"/>
      <c r="F418" s="104"/>
      <c r="G418" s="22"/>
      <c r="H418" s="11"/>
      <c r="I418" s="43"/>
      <c r="K418" s="104">
        <v>6</v>
      </c>
      <c r="L418" s="104">
        <v>37.450000000000003</v>
      </c>
      <c r="M418" s="22">
        <f t="shared" si="44"/>
        <v>224.70000000000002</v>
      </c>
      <c r="N418" s="11"/>
      <c r="O418" s="43"/>
      <c r="P418" s="42"/>
      <c r="Q418" s="11"/>
      <c r="R418" s="11"/>
      <c r="S418" s="10"/>
      <c r="T418" s="11"/>
      <c r="U418" s="43"/>
    </row>
    <row r="419" spans="2:21" ht="15" customHeight="1">
      <c r="B419" s="88"/>
      <c r="C419" s="139" t="s">
        <v>740</v>
      </c>
      <c r="D419" s="120" t="s">
        <v>470</v>
      </c>
      <c r="E419" s="104"/>
      <c r="F419" s="104"/>
      <c r="G419" s="22"/>
      <c r="H419" s="11"/>
      <c r="I419" s="43"/>
      <c r="K419" s="104">
        <v>27</v>
      </c>
      <c r="L419" s="104">
        <v>42.8</v>
      </c>
      <c r="M419" s="22">
        <f t="shared" si="44"/>
        <v>1155.5999999999999</v>
      </c>
      <c r="N419" s="11"/>
      <c r="O419" s="43"/>
      <c r="P419" s="42"/>
      <c r="Q419" s="11"/>
      <c r="R419" s="11"/>
      <c r="S419" s="10"/>
      <c r="T419" s="11"/>
      <c r="U419" s="43"/>
    </row>
    <row r="420" spans="2:21" ht="15" customHeight="1">
      <c r="B420" s="88"/>
      <c r="C420" s="139" t="s">
        <v>741</v>
      </c>
      <c r="D420" s="120" t="s">
        <v>470</v>
      </c>
      <c r="E420" s="104"/>
      <c r="F420" s="104"/>
      <c r="G420" s="22"/>
      <c r="H420" s="11"/>
      <c r="I420" s="43"/>
      <c r="K420" s="104">
        <v>9</v>
      </c>
      <c r="L420" s="104">
        <v>42.8</v>
      </c>
      <c r="M420" s="22">
        <f t="shared" si="44"/>
        <v>385.2</v>
      </c>
      <c r="N420" s="11"/>
      <c r="O420" s="43"/>
      <c r="P420" s="42"/>
      <c r="Q420" s="11"/>
      <c r="R420" s="11"/>
      <c r="S420" s="10"/>
      <c r="T420" s="11"/>
      <c r="U420" s="43"/>
    </row>
    <row r="421" spans="2:21" ht="15" customHeight="1">
      <c r="B421" s="88"/>
      <c r="C421" s="139" t="s">
        <v>740</v>
      </c>
      <c r="D421" s="120" t="s">
        <v>470</v>
      </c>
      <c r="E421" s="104"/>
      <c r="F421" s="104"/>
      <c r="G421" s="22"/>
      <c r="H421" s="11"/>
      <c r="I421" s="43"/>
      <c r="K421" s="104">
        <v>3</v>
      </c>
      <c r="L421" s="104">
        <v>42.8</v>
      </c>
      <c r="M421" s="22">
        <f t="shared" si="44"/>
        <v>128.39999999999998</v>
      </c>
      <c r="N421" s="11"/>
      <c r="O421" s="43"/>
      <c r="P421" s="42"/>
      <c r="Q421" s="11"/>
      <c r="R421" s="11"/>
      <c r="S421" s="10"/>
      <c r="T421" s="11"/>
      <c r="U421" s="43"/>
    </row>
    <row r="422" spans="2:21" ht="15" customHeight="1">
      <c r="B422" s="88"/>
      <c r="C422" s="156" t="s">
        <v>742</v>
      </c>
      <c r="D422" s="74" t="s">
        <v>76</v>
      </c>
      <c r="E422" s="104"/>
      <c r="F422" s="104"/>
      <c r="G422" s="22"/>
      <c r="H422" s="11"/>
      <c r="I422" s="43"/>
      <c r="J422" s="120"/>
      <c r="K422" s="104"/>
      <c r="L422" s="104"/>
      <c r="M422" s="22"/>
      <c r="N422" s="11"/>
      <c r="O422" s="43"/>
      <c r="Q422" s="134">
        <v>5</v>
      </c>
      <c r="R422" s="11">
        <v>261.77</v>
      </c>
      <c r="S422" s="10">
        <f t="shared" si="46"/>
        <v>1308.8499999999999</v>
      </c>
      <c r="T422" s="11"/>
      <c r="U422" s="43"/>
    </row>
    <row r="423" spans="2:21" ht="48.75" customHeight="1">
      <c r="B423" s="88"/>
      <c r="C423" s="156" t="s">
        <v>743</v>
      </c>
      <c r="D423" s="74" t="s">
        <v>76</v>
      </c>
      <c r="E423" s="104"/>
      <c r="F423" s="104"/>
      <c r="G423" s="22"/>
      <c r="H423" s="11"/>
      <c r="I423" s="43"/>
      <c r="J423" s="120"/>
      <c r="K423" s="104"/>
      <c r="L423" s="104"/>
      <c r="M423" s="22"/>
      <c r="N423" s="11"/>
      <c r="O423" s="43"/>
      <c r="Q423" s="134">
        <v>3</v>
      </c>
      <c r="R423" s="11">
        <v>342.32</v>
      </c>
      <c r="S423" s="10">
        <f t="shared" si="46"/>
        <v>1026.96</v>
      </c>
      <c r="T423" s="11"/>
      <c r="U423" s="43"/>
    </row>
    <row r="424" spans="2:21" ht="54" customHeight="1">
      <c r="B424" s="88"/>
      <c r="C424" s="156" t="s">
        <v>744</v>
      </c>
      <c r="D424" s="74" t="s">
        <v>76</v>
      </c>
      <c r="E424" s="104"/>
      <c r="F424" s="104"/>
      <c r="G424" s="22"/>
      <c r="H424" s="11"/>
      <c r="I424" s="43"/>
      <c r="J424" s="120"/>
      <c r="K424" s="104"/>
      <c r="L424" s="104"/>
      <c r="M424" s="22"/>
      <c r="N424" s="11"/>
      <c r="O424" s="43"/>
      <c r="Q424" s="134">
        <v>6</v>
      </c>
      <c r="R424" s="11">
        <v>128.87</v>
      </c>
      <c r="S424" s="10">
        <f t="shared" si="46"/>
        <v>773.22</v>
      </c>
      <c r="T424" s="11"/>
      <c r="U424" s="43"/>
    </row>
    <row r="425" spans="2:21" ht="18.75" customHeight="1">
      <c r="B425" s="88"/>
      <c r="C425" s="153" t="s">
        <v>745</v>
      </c>
      <c r="D425" s="177"/>
      <c r="E425" s="149"/>
      <c r="F425" s="149"/>
      <c r="G425" s="21"/>
      <c r="H425" s="16"/>
      <c r="I425" s="45"/>
      <c r="J425" s="176"/>
      <c r="K425" s="149"/>
      <c r="L425" s="149"/>
      <c r="M425" s="21"/>
      <c r="N425" s="16"/>
      <c r="O425" s="45"/>
      <c r="P425" s="194"/>
      <c r="Q425" s="194"/>
      <c r="R425" s="194"/>
      <c r="S425" s="194"/>
      <c r="T425" s="218">
        <f>SUM(S426:S429)</f>
        <v>56957.250000000007</v>
      </c>
      <c r="U425" s="246" t="s">
        <v>746</v>
      </c>
    </row>
    <row r="426" spans="2:21" ht="30.75" customHeight="1">
      <c r="B426" s="88"/>
      <c r="C426" s="156" t="s">
        <v>747</v>
      </c>
      <c r="D426" s="73" t="s">
        <v>140</v>
      </c>
      <c r="E426" s="104"/>
      <c r="F426" s="104"/>
      <c r="G426" s="22"/>
      <c r="H426" s="11"/>
      <c r="I426" s="43"/>
      <c r="J426" s="120"/>
      <c r="K426" s="104"/>
      <c r="L426" s="104"/>
      <c r="M426" s="22"/>
      <c r="N426" s="11"/>
      <c r="O426" s="43"/>
      <c r="Q426" s="10">
        <v>245</v>
      </c>
      <c r="R426" s="10">
        <v>226.09</v>
      </c>
      <c r="S426" s="10">
        <f>R426*Q426</f>
        <v>55392.05</v>
      </c>
      <c r="T426" s="11"/>
      <c r="U426" s="43"/>
    </row>
    <row r="427" spans="2:21" ht="28.5" customHeight="1">
      <c r="B427" s="88"/>
      <c r="C427" s="156" t="s">
        <v>748</v>
      </c>
      <c r="D427" s="74" t="s">
        <v>140</v>
      </c>
      <c r="E427" s="104"/>
      <c r="F427" s="104"/>
      <c r="G427" s="22"/>
      <c r="H427" s="11"/>
      <c r="I427" s="43"/>
      <c r="J427" s="120"/>
      <c r="K427" s="104"/>
      <c r="L427" s="104"/>
      <c r="M427" s="22"/>
      <c r="N427" s="11"/>
      <c r="O427" s="43"/>
      <c r="Q427" s="11">
        <v>16</v>
      </c>
      <c r="R427" s="11">
        <v>16.77</v>
      </c>
      <c r="S427" s="10">
        <f>R427*Q427</f>
        <v>268.32</v>
      </c>
      <c r="T427" s="11"/>
      <c r="U427" s="43"/>
    </row>
    <row r="428" spans="2:21" ht="27.75" customHeight="1">
      <c r="B428" s="88"/>
      <c r="C428" s="156" t="s">
        <v>749</v>
      </c>
      <c r="D428" s="74" t="s">
        <v>140</v>
      </c>
      <c r="E428" s="104"/>
      <c r="F428" s="104"/>
      <c r="G428" s="22"/>
      <c r="H428" s="11"/>
      <c r="I428" s="43"/>
      <c r="J428" s="120"/>
      <c r="K428" s="104"/>
      <c r="L428" s="104"/>
      <c r="M428" s="22"/>
      <c r="N428" s="11"/>
      <c r="O428" s="43"/>
      <c r="Q428" s="11">
        <v>20</v>
      </c>
      <c r="R428" s="11">
        <v>16.77</v>
      </c>
      <c r="S428" s="10">
        <f>R428*Q428</f>
        <v>335.4</v>
      </c>
      <c r="T428" s="11"/>
      <c r="U428" s="43"/>
    </row>
    <row r="429" spans="2:21" ht="30" customHeight="1">
      <c r="B429" s="88"/>
      <c r="C429" s="156" t="s">
        <v>750</v>
      </c>
      <c r="D429" s="74" t="s">
        <v>140</v>
      </c>
      <c r="E429" s="104"/>
      <c r="F429" s="104"/>
      <c r="G429" s="22"/>
      <c r="H429" s="11"/>
      <c r="I429" s="43"/>
      <c r="J429" s="120"/>
      <c r="K429" s="104"/>
      <c r="L429" s="104"/>
      <c r="M429" s="22"/>
      <c r="N429" s="11"/>
      <c r="O429" s="43"/>
      <c r="Q429" s="11">
        <v>43</v>
      </c>
      <c r="R429" s="11">
        <v>22.36</v>
      </c>
      <c r="S429" s="10">
        <f>R429*Q429</f>
        <v>961.48</v>
      </c>
      <c r="T429" s="11"/>
      <c r="U429" s="43"/>
    </row>
    <row r="430" spans="2:21" ht="18.75" customHeight="1">
      <c r="B430" s="88"/>
      <c r="C430" s="153" t="s">
        <v>751</v>
      </c>
      <c r="D430" s="75"/>
      <c r="E430" s="149"/>
      <c r="F430" s="149"/>
      <c r="G430" s="21"/>
      <c r="H430" s="16"/>
      <c r="I430" s="45"/>
      <c r="J430" s="176"/>
      <c r="K430" s="149"/>
      <c r="L430" s="149"/>
      <c r="M430" s="21"/>
      <c r="N430" s="16"/>
      <c r="O430" s="45"/>
      <c r="Q430" s="193"/>
      <c r="R430" s="16"/>
      <c r="S430" s="16"/>
      <c r="T430" s="16">
        <f>SUM(S431:S432)</f>
        <v>159.16</v>
      </c>
      <c r="U430" s="45"/>
    </row>
    <row r="431" spans="2:21" ht="14.25" customHeight="1">
      <c r="B431" s="88"/>
      <c r="C431" s="156" t="s">
        <v>752</v>
      </c>
      <c r="D431" s="74" t="s">
        <v>76</v>
      </c>
      <c r="E431" s="104"/>
      <c r="F431" s="104"/>
      <c r="G431" s="22"/>
      <c r="H431" s="11"/>
      <c r="I431" s="43"/>
      <c r="J431" s="120"/>
      <c r="K431" s="104"/>
      <c r="L431" s="104"/>
      <c r="M431" s="22"/>
      <c r="N431" s="11"/>
      <c r="O431" s="43"/>
      <c r="Q431" s="11">
        <v>2</v>
      </c>
      <c r="R431" s="11">
        <v>51.91</v>
      </c>
      <c r="S431" s="10">
        <f t="shared" si="46"/>
        <v>103.82</v>
      </c>
      <c r="T431" s="11"/>
      <c r="U431" s="43"/>
    </row>
    <row r="432" spans="2:21" ht="14.25" customHeight="1">
      <c r="B432" s="88"/>
      <c r="C432" s="156" t="s">
        <v>753</v>
      </c>
      <c r="D432" s="74" t="s">
        <v>76</v>
      </c>
      <c r="E432" s="104"/>
      <c r="F432" s="104"/>
      <c r="G432" s="22"/>
      <c r="H432" s="11"/>
      <c r="I432" s="43"/>
      <c r="J432" s="120"/>
      <c r="K432" s="104"/>
      <c r="L432" s="104"/>
      <c r="M432" s="22"/>
      <c r="N432" s="11"/>
      <c r="O432" s="43"/>
      <c r="Q432" s="11">
        <v>1</v>
      </c>
      <c r="R432" s="11">
        <v>55.34</v>
      </c>
      <c r="S432" s="10">
        <f t="shared" si="46"/>
        <v>55.34</v>
      </c>
      <c r="T432" s="11"/>
      <c r="U432" s="43"/>
    </row>
    <row r="433" spans="2:21" ht="14.25" customHeight="1">
      <c r="B433" s="88"/>
      <c r="C433" s="153" t="s">
        <v>754</v>
      </c>
      <c r="D433" s="75"/>
      <c r="E433" s="149"/>
      <c r="F433" s="149"/>
      <c r="G433" s="21"/>
      <c r="H433" s="16"/>
      <c r="I433" s="45"/>
      <c r="J433" s="176"/>
      <c r="K433" s="149"/>
      <c r="L433" s="149"/>
      <c r="M433" s="21"/>
      <c r="N433" s="16"/>
      <c r="O433" s="45"/>
      <c r="Q433" s="16"/>
      <c r="R433" s="16"/>
      <c r="S433" s="16"/>
      <c r="T433" s="16">
        <f>SUM(S434:S440)</f>
        <v>2157</v>
      </c>
      <c r="U433" s="45"/>
    </row>
    <row r="434" spans="2:21" ht="14.25" customHeight="1">
      <c r="B434" s="88"/>
      <c r="C434" s="156" t="s">
        <v>755</v>
      </c>
      <c r="D434" s="74" t="s">
        <v>76</v>
      </c>
      <c r="E434" s="104"/>
      <c r="F434" s="104"/>
      <c r="G434" s="22"/>
      <c r="H434" s="11"/>
      <c r="I434" s="43"/>
      <c r="J434" s="120"/>
      <c r="K434" s="104"/>
      <c r="L434" s="104"/>
      <c r="M434" s="22"/>
      <c r="N434" s="11"/>
      <c r="O434" s="43"/>
      <c r="Q434" s="11">
        <v>25</v>
      </c>
      <c r="R434" s="11">
        <v>41.85</v>
      </c>
      <c r="S434" s="10">
        <f t="shared" si="46"/>
        <v>1046.25</v>
      </c>
      <c r="T434" s="11"/>
      <c r="U434" s="43"/>
    </row>
    <row r="435" spans="2:21" ht="14.25" customHeight="1">
      <c r="B435" s="88"/>
      <c r="C435" s="156" t="s">
        <v>756</v>
      </c>
      <c r="D435" s="74" t="s">
        <v>76</v>
      </c>
      <c r="E435" s="104"/>
      <c r="F435" s="104"/>
      <c r="G435" s="22"/>
      <c r="H435" s="11"/>
      <c r="I435" s="43"/>
      <c r="J435" s="120"/>
      <c r="K435" s="104"/>
      <c r="L435" s="104"/>
      <c r="M435" s="22"/>
      <c r="N435" s="11"/>
      <c r="O435" s="43"/>
      <c r="Q435" s="11">
        <v>6</v>
      </c>
      <c r="R435" s="11">
        <v>41.85</v>
      </c>
      <c r="S435" s="10">
        <f t="shared" si="46"/>
        <v>251.10000000000002</v>
      </c>
      <c r="T435" s="11"/>
      <c r="U435" s="43"/>
    </row>
    <row r="436" spans="2:21" ht="14.25" customHeight="1">
      <c r="B436" s="88"/>
      <c r="C436" s="156" t="s">
        <v>757</v>
      </c>
      <c r="D436" s="74" t="s">
        <v>76</v>
      </c>
      <c r="E436" s="104"/>
      <c r="F436" s="104"/>
      <c r="G436" s="22"/>
      <c r="H436" s="11"/>
      <c r="I436" s="43"/>
      <c r="J436" s="120"/>
      <c r="K436" s="104"/>
      <c r="L436" s="104"/>
      <c r="M436" s="22"/>
      <c r="N436" s="11"/>
      <c r="O436" s="43"/>
      <c r="Q436" s="11">
        <v>3</v>
      </c>
      <c r="R436" s="11">
        <v>94.93</v>
      </c>
      <c r="S436" s="10">
        <f t="shared" si="46"/>
        <v>284.79000000000002</v>
      </c>
      <c r="T436" s="11"/>
      <c r="U436" s="43"/>
    </row>
    <row r="437" spans="2:21" ht="14.25" customHeight="1">
      <c r="B437" s="88"/>
      <c r="C437" s="156" t="s">
        <v>758</v>
      </c>
      <c r="D437" s="74" t="s">
        <v>76</v>
      </c>
      <c r="E437" s="104"/>
      <c r="F437" s="104"/>
      <c r="G437" s="22"/>
      <c r="H437" s="11"/>
      <c r="I437" s="43"/>
      <c r="J437" s="120"/>
      <c r="K437" s="104"/>
      <c r="L437" s="104"/>
      <c r="M437" s="22"/>
      <c r="N437" s="11"/>
      <c r="O437" s="43"/>
      <c r="Q437" s="11">
        <v>3</v>
      </c>
      <c r="R437" s="11">
        <v>41.85</v>
      </c>
      <c r="S437" s="10">
        <f t="shared" si="46"/>
        <v>125.55000000000001</v>
      </c>
      <c r="T437" s="11"/>
      <c r="U437" s="43"/>
    </row>
    <row r="438" spans="2:21" ht="14.25" customHeight="1">
      <c r="B438" s="88"/>
      <c r="C438" s="156" t="s">
        <v>759</v>
      </c>
      <c r="D438" s="74" t="s">
        <v>76</v>
      </c>
      <c r="E438" s="104"/>
      <c r="F438" s="104"/>
      <c r="G438" s="22"/>
      <c r="H438" s="11"/>
      <c r="I438" s="43"/>
      <c r="J438" s="120"/>
      <c r="K438" s="104"/>
      <c r="L438" s="104"/>
      <c r="M438" s="22"/>
      <c r="N438" s="11"/>
      <c r="O438" s="43"/>
      <c r="Q438" s="11">
        <v>4</v>
      </c>
      <c r="R438" s="11">
        <v>32.1</v>
      </c>
      <c r="S438" s="10">
        <f t="shared" si="46"/>
        <v>128.4</v>
      </c>
      <c r="T438" s="11"/>
      <c r="U438" s="43"/>
    </row>
    <row r="439" spans="2:21" ht="14.25" customHeight="1">
      <c r="B439" s="88"/>
      <c r="C439" s="156" t="s">
        <v>760</v>
      </c>
      <c r="D439" s="74" t="s">
        <v>76</v>
      </c>
      <c r="E439" s="104"/>
      <c r="F439" s="104"/>
      <c r="G439" s="22"/>
      <c r="H439" s="11"/>
      <c r="I439" s="43"/>
      <c r="J439" s="120"/>
      <c r="K439" s="104"/>
      <c r="L439" s="104"/>
      <c r="M439" s="22"/>
      <c r="N439" s="11"/>
      <c r="O439" s="43"/>
      <c r="Q439" s="11">
        <v>3</v>
      </c>
      <c r="R439" s="11">
        <v>36.49</v>
      </c>
      <c r="S439" s="10">
        <f t="shared" si="46"/>
        <v>109.47</v>
      </c>
      <c r="T439" s="11"/>
      <c r="U439" s="43"/>
    </row>
    <row r="440" spans="2:21" ht="14.25" customHeight="1">
      <c r="B440" s="88"/>
      <c r="C440" s="156" t="s">
        <v>761</v>
      </c>
      <c r="D440" s="74" t="s">
        <v>76</v>
      </c>
      <c r="E440" s="104"/>
      <c r="F440" s="104"/>
      <c r="G440" s="22"/>
      <c r="H440" s="11"/>
      <c r="I440" s="43"/>
      <c r="J440" s="120"/>
      <c r="K440" s="104"/>
      <c r="L440" s="104"/>
      <c r="M440" s="22"/>
      <c r="N440" s="11"/>
      <c r="O440" s="43"/>
      <c r="Q440" s="11">
        <v>6</v>
      </c>
      <c r="R440" s="11">
        <v>35.24</v>
      </c>
      <c r="S440" s="10">
        <f t="shared" si="46"/>
        <v>211.44</v>
      </c>
      <c r="T440" s="11"/>
      <c r="U440" s="43"/>
    </row>
    <row r="441" spans="2:21" ht="14.25" customHeight="1">
      <c r="B441" s="88"/>
      <c r="C441" s="153" t="s">
        <v>762</v>
      </c>
      <c r="D441" s="75"/>
      <c r="E441" s="149"/>
      <c r="F441" s="149"/>
      <c r="G441" s="21"/>
      <c r="H441" s="16"/>
      <c r="I441" s="45"/>
      <c r="J441" s="176"/>
      <c r="K441" s="149"/>
      <c r="L441" s="149"/>
      <c r="M441" s="21"/>
      <c r="N441" s="16"/>
      <c r="O441" s="45"/>
      <c r="Q441" s="16"/>
      <c r="R441" s="16"/>
      <c r="S441" s="16"/>
      <c r="T441" s="16">
        <f>+S442</f>
        <v>298.46999999999997</v>
      </c>
      <c r="U441" s="45"/>
    </row>
    <row r="442" spans="2:21" ht="14.25" customHeight="1">
      <c r="B442" s="88"/>
      <c r="C442" s="156" t="s">
        <v>763</v>
      </c>
      <c r="D442" s="74" t="s">
        <v>470</v>
      </c>
      <c r="E442" s="104"/>
      <c r="F442" s="104"/>
      <c r="G442" s="22"/>
      <c r="H442" s="11"/>
      <c r="I442" s="43"/>
      <c r="J442" s="120"/>
      <c r="K442" s="104"/>
      <c r="L442" s="104"/>
      <c r="M442" s="22"/>
      <c r="N442" s="11"/>
      <c r="O442" s="43"/>
      <c r="Q442" s="11">
        <v>3</v>
      </c>
      <c r="R442" s="11">
        <v>99.49</v>
      </c>
      <c r="S442" s="10">
        <f t="shared" ref="S442:S454" si="47">R442*Q442</f>
        <v>298.46999999999997</v>
      </c>
      <c r="T442" s="11"/>
      <c r="U442" s="43"/>
    </row>
    <row r="443" spans="2:21" ht="14.25" customHeight="1">
      <c r="B443" s="88"/>
      <c r="C443" s="153" t="s">
        <v>764</v>
      </c>
      <c r="D443" s="75"/>
      <c r="E443" s="149"/>
      <c r="F443" s="149"/>
      <c r="G443" s="21"/>
      <c r="H443" s="16"/>
      <c r="I443" s="45"/>
      <c r="J443" s="176"/>
      <c r="K443" s="149"/>
      <c r="L443" s="149"/>
      <c r="M443" s="21"/>
      <c r="N443" s="16"/>
      <c r="O443" s="45"/>
      <c r="Q443" s="16"/>
      <c r="R443" s="16"/>
      <c r="S443" s="16"/>
      <c r="T443" s="16">
        <f>SUM(S444:S448)</f>
        <v>1231.6199999999999</v>
      </c>
      <c r="U443" s="45"/>
    </row>
    <row r="444" spans="2:21" ht="14.25" customHeight="1">
      <c r="B444" s="88"/>
      <c r="C444" s="156" t="s">
        <v>765</v>
      </c>
      <c r="D444" s="74" t="s">
        <v>766</v>
      </c>
      <c r="E444" s="104"/>
      <c r="F444" s="104"/>
      <c r="G444" s="22"/>
      <c r="H444" s="11"/>
      <c r="I444" s="43"/>
      <c r="J444" s="120"/>
      <c r="K444" s="104"/>
      <c r="L444" s="104"/>
      <c r="M444" s="22"/>
      <c r="N444" s="11"/>
      <c r="O444" s="43"/>
      <c r="Q444" s="11">
        <v>1</v>
      </c>
      <c r="R444" s="11">
        <v>616.80999999999995</v>
      </c>
      <c r="S444" s="10">
        <f t="shared" si="47"/>
        <v>616.80999999999995</v>
      </c>
      <c r="U444" s="43"/>
    </row>
    <row r="445" spans="2:21" ht="14.25" customHeight="1">
      <c r="B445" s="88"/>
      <c r="C445" s="156" t="s">
        <v>765</v>
      </c>
      <c r="D445" s="74" t="s">
        <v>766</v>
      </c>
      <c r="E445" s="104"/>
      <c r="F445" s="104"/>
      <c r="G445" s="22"/>
      <c r="H445" s="11"/>
      <c r="I445" s="43"/>
      <c r="J445" s="120"/>
      <c r="K445" s="104"/>
      <c r="L445" s="104"/>
      <c r="M445" s="22"/>
      <c r="N445" s="11"/>
      <c r="O445" s="43"/>
      <c r="Q445" s="11">
        <v>1</v>
      </c>
      <c r="R445" s="11">
        <v>614.80999999999995</v>
      </c>
      <c r="S445" s="10">
        <f t="shared" si="47"/>
        <v>614.80999999999995</v>
      </c>
      <c r="T445" s="11"/>
      <c r="U445" s="43"/>
    </row>
    <row r="446" spans="2:21" ht="14.25" customHeight="1">
      <c r="B446" s="88"/>
      <c r="C446" s="174" t="s">
        <v>201</v>
      </c>
      <c r="D446" s="175"/>
      <c r="E446" s="149"/>
      <c r="F446" s="149"/>
      <c r="G446" s="21"/>
      <c r="H446" s="16"/>
      <c r="I446" s="45"/>
      <c r="J446" s="176"/>
      <c r="K446" s="149"/>
      <c r="L446" s="149"/>
      <c r="M446" s="21">
        <f t="shared" si="44"/>
        <v>0</v>
      </c>
      <c r="N446" s="16">
        <f>SUM(M447:M450)</f>
        <v>5938.5</v>
      </c>
      <c r="O446" s="45"/>
      <c r="P446" s="42"/>
      <c r="Q446" s="11"/>
      <c r="R446" s="11"/>
      <c r="S446" s="10">
        <f t="shared" si="47"/>
        <v>0</v>
      </c>
      <c r="T446" s="11"/>
      <c r="U446" s="43"/>
    </row>
    <row r="447" spans="2:21" ht="15" customHeight="1">
      <c r="B447" s="88"/>
      <c r="C447" s="139" t="s">
        <v>767</v>
      </c>
      <c r="D447" s="120" t="s">
        <v>76</v>
      </c>
      <c r="E447" s="104"/>
      <c r="F447" s="104"/>
      <c r="G447" s="22"/>
      <c r="H447" s="11"/>
      <c r="I447" s="34"/>
      <c r="J447" s="97"/>
      <c r="K447" s="104">
        <v>1</v>
      </c>
      <c r="L447" s="105">
        <v>4815</v>
      </c>
      <c r="M447" s="22">
        <f t="shared" si="44"/>
        <v>4815</v>
      </c>
      <c r="N447" s="11"/>
      <c r="O447" s="43"/>
      <c r="P447" s="42"/>
      <c r="Q447" s="11"/>
      <c r="R447" s="11"/>
      <c r="S447" s="10"/>
      <c r="T447" s="11"/>
      <c r="U447" s="43"/>
    </row>
    <row r="448" spans="2:21" ht="15" customHeight="1">
      <c r="B448" s="88"/>
      <c r="C448" s="139" t="s">
        <v>768</v>
      </c>
      <c r="D448" s="120" t="s">
        <v>470</v>
      </c>
      <c r="E448" s="104"/>
      <c r="F448" s="104"/>
      <c r="G448" s="22"/>
      <c r="H448" s="11"/>
      <c r="I448" s="34"/>
      <c r="J448" s="97"/>
      <c r="K448" s="104">
        <v>2</v>
      </c>
      <c r="L448" s="104">
        <v>160.5</v>
      </c>
      <c r="M448" s="22">
        <f t="shared" si="44"/>
        <v>321</v>
      </c>
      <c r="N448" s="11"/>
      <c r="O448" s="43"/>
      <c r="P448" s="42"/>
      <c r="Q448" s="11"/>
      <c r="R448" s="11"/>
      <c r="S448" s="10"/>
      <c r="T448" s="11"/>
      <c r="U448" s="43"/>
    </row>
    <row r="449" spans="2:21" ht="15" customHeight="1">
      <c r="B449" s="88"/>
      <c r="C449" s="139" t="s">
        <v>769</v>
      </c>
      <c r="D449" s="120" t="s">
        <v>470</v>
      </c>
      <c r="E449" s="104"/>
      <c r="F449" s="104"/>
      <c r="G449" s="22"/>
      <c r="H449" s="11"/>
      <c r="I449" s="34"/>
      <c r="J449" s="97"/>
      <c r="K449" s="104">
        <v>1</v>
      </c>
      <c r="L449" s="104">
        <v>160.5</v>
      </c>
      <c r="M449" s="22">
        <f t="shared" si="44"/>
        <v>160.5</v>
      </c>
      <c r="N449" s="11"/>
      <c r="O449" s="43"/>
      <c r="P449" s="42"/>
      <c r="Q449" s="11"/>
      <c r="R449" s="11"/>
      <c r="S449" s="10"/>
      <c r="T449" s="11"/>
      <c r="U449" s="43"/>
    </row>
    <row r="450" spans="2:21" ht="15" customHeight="1">
      <c r="B450" s="88"/>
      <c r="C450" s="139" t="s">
        <v>770</v>
      </c>
      <c r="D450" s="120" t="s">
        <v>76</v>
      </c>
      <c r="E450" s="104"/>
      <c r="F450" s="104"/>
      <c r="G450" s="22"/>
      <c r="H450" s="11"/>
      <c r="I450" s="34"/>
      <c r="J450" s="97"/>
      <c r="K450" s="104">
        <v>1</v>
      </c>
      <c r="L450" s="104">
        <v>642</v>
      </c>
      <c r="M450" s="22">
        <f t="shared" si="44"/>
        <v>642</v>
      </c>
      <c r="N450" s="11"/>
      <c r="O450" s="43"/>
      <c r="P450" s="42"/>
      <c r="Q450" s="11"/>
      <c r="R450" s="11"/>
      <c r="S450" s="10"/>
      <c r="T450" s="11"/>
      <c r="U450" s="43"/>
    </row>
    <row r="451" spans="2:21">
      <c r="B451" s="89" t="s">
        <v>771</v>
      </c>
      <c r="C451" s="138" t="s">
        <v>772</v>
      </c>
      <c r="D451" s="77"/>
      <c r="E451" s="173"/>
      <c r="F451" s="173"/>
      <c r="G451" s="24"/>
      <c r="H451" s="17"/>
      <c r="I451" s="47"/>
      <c r="J451" s="46"/>
      <c r="K451" s="173"/>
      <c r="L451" s="17"/>
      <c r="M451" s="24">
        <f t="shared" si="44"/>
        <v>0</v>
      </c>
      <c r="N451" s="213">
        <f>SUM(M452:M456)</f>
        <v>1780.55</v>
      </c>
      <c r="O451" s="211">
        <f>+N451</f>
        <v>1780.55</v>
      </c>
      <c r="P451" s="212"/>
      <c r="Q451" s="213"/>
      <c r="R451" s="213"/>
      <c r="S451" s="213"/>
      <c r="T451" s="213">
        <f>SUM(S452:S456)</f>
        <v>1486</v>
      </c>
      <c r="U451" s="211">
        <f>+T451</f>
        <v>1486</v>
      </c>
    </row>
    <row r="452" spans="2:21">
      <c r="B452" s="88" t="s">
        <v>773</v>
      </c>
      <c r="C452" s="154" t="s">
        <v>774</v>
      </c>
      <c r="D452" s="74" t="s">
        <v>76</v>
      </c>
      <c r="E452" s="171" t="s">
        <v>236</v>
      </c>
      <c r="F452" s="171" t="s">
        <v>236</v>
      </c>
      <c r="G452" s="22"/>
      <c r="H452" s="10"/>
      <c r="I452" s="38"/>
      <c r="J452" s="178" t="s">
        <v>76</v>
      </c>
      <c r="K452" s="179">
        <v>3</v>
      </c>
      <c r="L452" s="104">
        <v>94.13</v>
      </c>
      <c r="M452" s="22">
        <f t="shared" si="44"/>
        <v>282.39</v>
      </c>
      <c r="N452" s="11"/>
      <c r="O452" s="43"/>
      <c r="P452" s="74" t="s">
        <v>76</v>
      </c>
      <c r="Q452" s="11">
        <v>3</v>
      </c>
      <c r="R452" s="11">
        <v>160</v>
      </c>
      <c r="S452" s="10">
        <f t="shared" si="47"/>
        <v>480</v>
      </c>
      <c r="T452" s="11"/>
      <c r="U452" s="43"/>
    </row>
    <row r="453" spans="2:21" ht="30">
      <c r="B453" s="88" t="s">
        <v>775</v>
      </c>
      <c r="C453" s="156" t="s">
        <v>776</v>
      </c>
      <c r="D453" s="74" t="s">
        <v>76</v>
      </c>
      <c r="E453" s="171" t="s">
        <v>236</v>
      </c>
      <c r="F453" s="171" t="s">
        <v>236</v>
      </c>
      <c r="G453" s="22"/>
      <c r="H453" s="10"/>
      <c r="I453" s="38"/>
      <c r="J453" s="178" t="s">
        <v>76</v>
      </c>
      <c r="K453" s="179">
        <v>16</v>
      </c>
      <c r="L453" s="104">
        <v>31.04</v>
      </c>
      <c r="M453" s="22">
        <f t="shared" si="44"/>
        <v>496.64</v>
      </c>
      <c r="N453" s="11"/>
      <c r="O453" s="43"/>
      <c r="P453" s="74" t="s">
        <v>76</v>
      </c>
      <c r="Q453" s="11">
        <v>16</v>
      </c>
      <c r="R453" s="11">
        <v>16</v>
      </c>
      <c r="S453" s="10">
        <f t="shared" si="47"/>
        <v>256</v>
      </c>
      <c r="T453" s="11"/>
      <c r="U453" s="43"/>
    </row>
    <row r="454" spans="2:21">
      <c r="B454" s="88" t="s">
        <v>777</v>
      </c>
      <c r="C454" s="154" t="s">
        <v>778</v>
      </c>
      <c r="D454" s="74" t="s">
        <v>76</v>
      </c>
      <c r="E454" s="171" t="s">
        <v>236</v>
      </c>
      <c r="F454" s="171" t="s">
        <v>236</v>
      </c>
      <c r="G454" s="22"/>
      <c r="H454" s="10"/>
      <c r="I454" s="38"/>
      <c r="J454" s="37"/>
      <c r="K454" s="171"/>
      <c r="L454" s="11"/>
      <c r="M454" s="22">
        <f t="shared" si="44"/>
        <v>0</v>
      </c>
      <c r="N454" s="11"/>
      <c r="O454" s="43"/>
      <c r="P454" s="74" t="s">
        <v>76</v>
      </c>
      <c r="Q454" s="11">
        <v>3</v>
      </c>
      <c r="R454" s="11">
        <v>250</v>
      </c>
      <c r="S454" s="10">
        <f t="shared" si="47"/>
        <v>750</v>
      </c>
      <c r="T454" s="11"/>
      <c r="U454" s="43"/>
    </row>
    <row r="455" spans="2:21" ht="32.25" customHeight="1">
      <c r="B455" s="88"/>
      <c r="C455" s="142" t="s">
        <v>779</v>
      </c>
      <c r="D455" s="126"/>
      <c r="E455" s="171"/>
      <c r="F455" s="171"/>
      <c r="G455" s="22"/>
      <c r="H455" s="10"/>
      <c r="I455" s="38"/>
      <c r="J455" s="180" t="s">
        <v>76</v>
      </c>
      <c r="K455" s="181">
        <v>6</v>
      </c>
      <c r="L455" s="108">
        <v>101.3</v>
      </c>
      <c r="M455" s="22">
        <f t="shared" si="44"/>
        <v>607.79999999999995</v>
      </c>
      <c r="N455" s="11"/>
      <c r="O455" s="43"/>
      <c r="P455" s="42"/>
      <c r="Q455" s="11"/>
      <c r="R455" s="11"/>
      <c r="S455" s="10"/>
      <c r="T455" s="11"/>
      <c r="U455" s="43"/>
    </row>
    <row r="456" spans="2:21" ht="15.75" thickBot="1">
      <c r="B456" s="88"/>
      <c r="C456" s="143" t="s">
        <v>780</v>
      </c>
      <c r="D456" s="127"/>
      <c r="E456" s="182"/>
      <c r="F456" s="182"/>
      <c r="G456" s="86"/>
      <c r="H456" s="183"/>
      <c r="I456" s="184"/>
      <c r="J456" s="185" t="s">
        <v>76</v>
      </c>
      <c r="K456" s="186">
        <v>3</v>
      </c>
      <c r="L456" s="128">
        <v>131.24</v>
      </c>
      <c r="M456" s="86">
        <f t="shared" ref="M456" si="48">+L456*K456</f>
        <v>393.72</v>
      </c>
      <c r="N456" s="64"/>
      <c r="O456" s="65"/>
      <c r="P456" s="63"/>
      <c r="Q456" s="64"/>
      <c r="R456" s="64"/>
      <c r="S456" s="10"/>
      <c r="T456" s="64"/>
      <c r="U456" s="65"/>
    </row>
    <row r="458" spans="2:21" ht="45">
      <c r="E458" s="28" t="s">
        <v>781</v>
      </c>
      <c r="F458" s="28"/>
      <c r="G458" s="29">
        <f>SUM(G12:G457)</f>
        <v>617771.06000000064</v>
      </c>
      <c r="H458" s="29">
        <f>SUM(H12:H457)</f>
        <v>617770.09999999986</v>
      </c>
      <c r="I458" s="29">
        <f>SUM(I12:I457)</f>
        <v>617770.1</v>
      </c>
      <c r="J458" s="87" t="s">
        <v>781</v>
      </c>
      <c r="K458" s="87"/>
      <c r="L458" s="28"/>
      <c r="M458" s="29">
        <f>+SUM(M13:M456)</f>
        <v>700036.18440000003</v>
      </c>
      <c r="N458" s="29">
        <f>+SUM(N13:N456)</f>
        <v>700036.18440000003</v>
      </c>
      <c r="O458" s="29">
        <f>+SUM(O13:O456)</f>
        <v>700036.18440000003</v>
      </c>
      <c r="P458" s="87" t="s">
        <v>781</v>
      </c>
      <c r="Q458" s="87"/>
      <c r="R458" s="28"/>
      <c r="S458" s="29">
        <f>+SUM(S13:S456)</f>
        <v>667432.14356699993</v>
      </c>
      <c r="T458" s="29">
        <f>+SUM(T13:T456)</f>
        <v>667432.14356699982</v>
      </c>
      <c r="U458" s="29">
        <f>+SUM(U13:U456)</f>
        <v>667432.14356700005</v>
      </c>
    </row>
    <row r="459" spans="2:21">
      <c r="B459" s="30" t="s">
        <v>782</v>
      </c>
    </row>
    <row r="460" spans="2:21">
      <c r="D460" s="351" t="s">
        <v>783</v>
      </c>
      <c r="E460" s="351"/>
      <c r="F460" s="197">
        <v>0.12</v>
      </c>
      <c r="H460" s="31"/>
      <c r="I460" s="200">
        <f>+I458*F460</f>
        <v>74132.411999999997</v>
      </c>
      <c r="K460" s="4" t="s">
        <v>783</v>
      </c>
      <c r="M460" s="197">
        <v>0.17</v>
      </c>
      <c r="O460" s="205">
        <f>+O458*M460</f>
        <v>119006.15134800001</v>
      </c>
      <c r="Q460" s="4" t="s">
        <v>783</v>
      </c>
      <c r="S460" s="250">
        <v>0.17499999999999999</v>
      </c>
      <c r="U460" s="205">
        <f>+S460*U458</f>
        <v>116800.625124225</v>
      </c>
    </row>
    <row r="461" spans="2:21" ht="15.75" thickBot="1">
      <c r="D461" s="351" t="s">
        <v>784</v>
      </c>
      <c r="E461" s="351"/>
      <c r="F461" s="199">
        <v>0.15</v>
      </c>
      <c r="G461" s="198"/>
      <c r="H461" s="198"/>
      <c r="I461" s="201">
        <f>+I458*F461</f>
        <v>92665.514999999999</v>
      </c>
      <c r="K461" s="203" t="s">
        <v>784</v>
      </c>
      <c r="L461" s="203"/>
      <c r="M461" s="204">
        <v>0.05</v>
      </c>
      <c r="N461" s="203"/>
      <c r="O461" s="206">
        <f>+O458*M461</f>
        <v>35001.809220000003</v>
      </c>
      <c r="Q461" s="203" t="s">
        <v>784</v>
      </c>
      <c r="R461" s="203"/>
      <c r="S461" s="204">
        <v>0.06</v>
      </c>
      <c r="T461" s="203"/>
      <c r="U461" s="206">
        <f>+S461*U458</f>
        <v>40045.928614019998</v>
      </c>
    </row>
    <row r="462" spans="2:21">
      <c r="D462" s="352" t="s">
        <v>785</v>
      </c>
      <c r="E462" s="352"/>
      <c r="I462" s="202">
        <f>+I458+I460+I461</f>
        <v>784568.027</v>
      </c>
      <c r="K462" s="4" t="s">
        <v>786</v>
      </c>
      <c r="O462" s="205">
        <f>+O458+O460+O461</f>
        <v>854044.14496800012</v>
      </c>
      <c r="Q462" s="4" t="s">
        <v>786</v>
      </c>
      <c r="U462" s="205">
        <f>+U458+U460+U461</f>
        <v>824278.69730524509</v>
      </c>
    </row>
    <row r="463" spans="2:21" ht="15.75" thickBot="1">
      <c r="D463" s="352" t="s">
        <v>787</v>
      </c>
      <c r="E463" s="352"/>
      <c r="F463" s="199">
        <v>0.18</v>
      </c>
      <c r="G463" s="198"/>
      <c r="H463" s="198"/>
      <c r="I463" s="201">
        <f>+I462*F463</f>
        <v>141222.24486000001</v>
      </c>
      <c r="K463" s="203" t="s">
        <v>787</v>
      </c>
      <c r="L463" s="203"/>
      <c r="M463" s="204">
        <v>0.18</v>
      </c>
      <c r="N463" s="203"/>
      <c r="O463" s="206">
        <f>+O462*M463</f>
        <v>153727.94609424</v>
      </c>
      <c r="Q463" s="203" t="s">
        <v>787</v>
      </c>
      <c r="R463" s="203"/>
      <c r="S463" s="204">
        <v>0.18</v>
      </c>
      <c r="T463" s="203"/>
      <c r="U463" s="206">
        <f>+U462*S463</f>
        <v>148370.16551494412</v>
      </c>
    </row>
    <row r="464" spans="2:21">
      <c r="I464" s="200">
        <f>+I462+I463</f>
        <v>925790.27185999998</v>
      </c>
      <c r="K464" s="4" t="s">
        <v>788</v>
      </c>
      <c r="O464" s="205">
        <f>+O462+O463</f>
        <v>1007772.0910622401</v>
      </c>
      <c r="Q464" s="4" t="s">
        <v>788</v>
      </c>
      <c r="U464" s="205">
        <f>+U462+U463</f>
        <v>972648.86282018921</v>
      </c>
    </row>
    <row r="466" spans="2:15">
      <c r="O466" s="205"/>
    </row>
    <row r="468" spans="2:15">
      <c r="B468" s="32" t="s">
        <v>789</v>
      </c>
    </row>
    <row r="469" spans="2:15">
      <c r="B469" s="33" t="s">
        <v>790</v>
      </c>
    </row>
    <row r="470" spans="2:15">
      <c r="B470" s="33" t="s">
        <v>791</v>
      </c>
    </row>
    <row r="471" spans="2:15">
      <c r="B471" s="33" t="s">
        <v>792</v>
      </c>
    </row>
    <row r="472" spans="2:15">
      <c r="B472" s="33" t="s">
        <v>793</v>
      </c>
    </row>
    <row r="473" spans="2:15">
      <c r="B473" s="33" t="s">
        <v>794</v>
      </c>
    </row>
    <row r="474" spans="2:15">
      <c r="B474" s="33" t="s">
        <v>795</v>
      </c>
    </row>
    <row r="475" spans="2:15">
      <c r="B475" s="33" t="s">
        <v>796</v>
      </c>
    </row>
    <row r="476" spans="2:15">
      <c r="B476" s="33" t="s">
        <v>797</v>
      </c>
    </row>
  </sheetData>
  <mergeCells count="53">
    <mergeCell ref="N30:O30"/>
    <mergeCell ref="F9:G9"/>
    <mergeCell ref="D10:I10"/>
    <mergeCell ref="J10:O10"/>
    <mergeCell ref="P10:U10"/>
    <mergeCell ref="G11:H11"/>
    <mergeCell ref="M11:N11"/>
    <mergeCell ref="S11:T11"/>
    <mergeCell ref="H19:I20"/>
    <mergeCell ref="T19:U20"/>
    <mergeCell ref="H21:I21"/>
    <mergeCell ref="T21:U21"/>
    <mergeCell ref="N27:O29"/>
    <mergeCell ref="E178:I178"/>
    <mergeCell ref="P178:U178"/>
    <mergeCell ref="N33:O33"/>
    <mergeCell ref="J38:L38"/>
    <mergeCell ref="H43:I43"/>
    <mergeCell ref="T43:U43"/>
    <mergeCell ref="T46:U46"/>
    <mergeCell ref="J54:N54"/>
    <mergeCell ref="N67:O67"/>
    <mergeCell ref="N107:O113"/>
    <mergeCell ref="N143:O144"/>
    <mergeCell ref="N156:O156"/>
    <mergeCell ref="T168:U168"/>
    <mergeCell ref="H241:I243"/>
    <mergeCell ref="N241:O243"/>
    <mergeCell ref="T242:U242"/>
    <mergeCell ref="T243:U243"/>
    <mergeCell ref="H180:I181"/>
    <mergeCell ref="N188:O189"/>
    <mergeCell ref="T188:U189"/>
    <mergeCell ref="H194:I195"/>
    <mergeCell ref="N196:O198"/>
    <mergeCell ref="T201:U202"/>
    <mergeCell ref="N230:O230"/>
    <mergeCell ref="H233:I238"/>
    <mergeCell ref="T233:U238"/>
    <mergeCell ref="N239:O239"/>
    <mergeCell ref="T239:U239"/>
    <mergeCell ref="D463:E463"/>
    <mergeCell ref="T266:U272"/>
    <mergeCell ref="H298:I298"/>
    <mergeCell ref="T345:U345"/>
    <mergeCell ref="N346:O346"/>
    <mergeCell ref="T346:U346"/>
    <mergeCell ref="T347:U347"/>
    <mergeCell ref="H374:I382"/>
    <mergeCell ref="N400:O405"/>
    <mergeCell ref="D460:E460"/>
    <mergeCell ref="D461:E461"/>
    <mergeCell ref="D462:E462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D280-B13D-4C08-9111-38D69FF6F51A}">
  <sheetPr>
    <pageSetUpPr fitToPage="1"/>
  </sheetPr>
  <dimension ref="A2:I259"/>
  <sheetViews>
    <sheetView tabSelected="1" topLeftCell="A225" zoomScale="80" zoomScaleNormal="80" workbookViewId="0">
      <selection activeCell="C239" sqref="C239"/>
    </sheetView>
  </sheetViews>
  <sheetFormatPr defaultColWidth="11.42578125" defaultRowHeight="15"/>
  <cols>
    <col min="1" max="1" width="2.42578125" style="4" customWidth="1"/>
    <col min="2" max="2" width="10.85546875" style="1" customWidth="1"/>
    <col min="3" max="3" width="80.42578125" style="4" customWidth="1"/>
    <col min="4" max="4" width="13.5703125" style="3" bestFit="1" customWidth="1"/>
    <col min="5" max="5" width="8.28515625" style="4" customWidth="1"/>
    <col min="6" max="6" width="12.7109375" style="4" customWidth="1"/>
    <col min="7" max="7" width="15.42578125" style="4" customWidth="1"/>
    <col min="8" max="8" width="12.140625" style="4" customWidth="1"/>
    <col min="9" max="9" width="16.7109375" style="4" customWidth="1"/>
    <col min="10" max="16384" width="11.42578125" style="4"/>
  </cols>
  <sheetData>
    <row r="2" spans="2:9" ht="27" customHeight="1">
      <c r="B2" s="1" t="s">
        <v>0</v>
      </c>
      <c r="C2" s="2" t="s">
        <v>1</v>
      </c>
      <c r="E2" s="1"/>
      <c r="F2" s="1"/>
      <c r="G2" s="1"/>
      <c r="H2" s="1"/>
      <c r="I2" s="1"/>
    </row>
    <row r="3" spans="2:9" ht="14.25" hidden="1" customHeight="1">
      <c r="B3" s="1" t="s">
        <v>2</v>
      </c>
      <c r="C3" s="2" t="s">
        <v>3</v>
      </c>
      <c r="E3" s="1"/>
      <c r="F3" s="1"/>
      <c r="G3" s="1"/>
      <c r="H3" s="1"/>
      <c r="I3" s="1"/>
    </row>
    <row r="4" spans="2:9" ht="14.25" hidden="1" customHeight="1">
      <c r="B4" s="1" t="s">
        <v>4</v>
      </c>
      <c r="C4" s="150"/>
      <c r="E4" s="1"/>
      <c r="F4" s="1"/>
      <c r="G4" s="1"/>
      <c r="H4" s="1"/>
      <c r="I4" s="1"/>
    </row>
    <row r="5" spans="2:9" ht="28.5" customHeight="1">
      <c r="B5" s="5" t="s">
        <v>5</v>
      </c>
      <c r="C5" s="6"/>
      <c r="E5" s="1"/>
      <c r="F5" s="1"/>
      <c r="G5" s="1"/>
      <c r="H5" s="1"/>
      <c r="I5" s="1"/>
    </row>
    <row r="6" spans="2:9" ht="31.5" hidden="1" customHeight="1">
      <c r="B6" s="5"/>
      <c r="C6" s="6"/>
      <c r="E6" s="1"/>
      <c r="F6" s="1"/>
      <c r="G6" s="1"/>
      <c r="H6" s="1"/>
      <c r="I6" s="1"/>
    </row>
    <row r="7" spans="2:9" ht="28.5" hidden="1" customHeight="1">
      <c r="B7" s="5"/>
      <c r="C7" s="6"/>
      <c r="E7" s="1"/>
      <c r="F7" s="1"/>
      <c r="G7" s="1"/>
      <c r="H7" s="1"/>
      <c r="I7" s="1"/>
    </row>
    <row r="8" spans="2:9" ht="21" customHeight="1" thickBot="1">
      <c r="B8" s="5"/>
      <c r="C8" s="6"/>
      <c r="E8" s="1"/>
      <c r="F8" s="340"/>
      <c r="G8" s="340"/>
      <c r="H8" s="1"/>
      <c r="I8" s="1"/>
    </row>
    <row r="9" spans="2:9" ht="18" customHeight="1" thickBot="1">
      <c r="C9" s="2"/>
      <c r="D9" s="342"/>
      <c r="E9" s="343"/>
      <c r="F9" s="343"/>
      <c r="G9" s="343"/>
      <c r="H9" s="343"/>
      <c r="I9" s="344"/>
    </row>
    <row r="10" spans="2:9" ht="21.75" customHeight="1">
      <c r="B10" s="88"/>
      <c r="C10" s="135" t="s">
        <v>11</v>
      </c>
      <c r="D10" s="71" t="s">
        <v>12</v>
      </c>
      <c r="E10" s="7" t="s">
        <v>13</v>
      </c>
      <c r="F10" s="7" t="s">
        <v>14</v>
      </c>
      <c r="G10" s="341" t="s">
        <v>15</v>
      </c>
      <c r="H10" s="341"/>
      <c r="I10" s="72" t="s">
        <v>16</v>
      </c>
    </row>
    <row r="11" spans="2:9" ht="12.75" customHeight="1">
      <c r="B11" s="89" t="s">
        <v>17</v>
      </c>
      <c r="C11" s="136" t="s">
        <v>18</v>
      </c>
      <c r="D11" s="35"/>
      <c r="E11" s="8"/>
      <c r="F11" s="8"/>
      <c r="G11" s="8"/>
      <c r="H11" s="9" t="e">
        <f>SUM(#REF!)</f>
        <v>#REF!</v>
      </c>
      <c r="I11" s="36" t="e">
        <f>+H11</f>
        <v>#REF!</v>
      </c>
    </row>
    <row r="12" spans="2:9">
      <c r="B12" s="90" t="s">
        <v>26</v>
      </c>
      <c r="C12" s="137" t="s">
        <v>27</v>
      </c>
      <c r="D12" s="39"/>
      <c r="E12" s="12"/>
      <c r="F12" s="12"/>
      <c r="G12" s="12"/>
      <c r="H12" s="12"/>
      <c r="I12" s="210"/>
    </row>
    <row r="13" spans="2:9" s="13" customFormat="1">
      <c r="B13" s="67" t="s">
        <v>28</v>
      </c>
      <c r="C13" s="153" t="s">
        <v>29</v>
      </c>
      <c r="D13" s="75"/>
      <c r="E13" s="14"/>
      <c r="F13" s="14"/>
      <c r="G13" s="14"/>
      <c r="H13" s="15">
        <f>SUM(G14:G18)</f>
        <v>0</v>
      </c>
      <c r="I13" s="332"/>
    </row>
    <row r="14" spans="2:9" s="13" customFormat="1">
      <c r="B14" s="91" t="s">
        <v>30</v>
      </c>
      <c r="C14" s="154" t="s">
        <v>31</v>
      </c>
      <c r="D14" s="74" t="s">
        <v>21</v>
      </c>
      <c r="E14" s="11"/>
      <c r="F14" s="331"/>
      <c r="G14" s="331"/>
      <c r="H14" s="331"/>
      <c r="I14" s="333"/>
    </row>
    <row r="15" spans="2:9" s="13" customFormat="1">
      <c r="B15" s="91" t="s">
        <v>33</v>
      </c>
      <c r="C15" s="154" t="s">
        <v>841</v>
      </c>
      <c r="D15" s="74" t="s">
        <v>36</v>
      </c>
      <c r="E15" s="11"/>
      <c r="F15" s="331"/>
      <c r="G15" s="331"/>
      <c r="H15" s="331"/>
      <c r="I15" s="333"/>
    </row>
    <row r="16" spans="2:9" s="13" customFormat="1">
      <c r="B16" s="91" t="s">
        <v>38</v>
      </c>
      <c r="C16" s="154" t="s">
        <v>842</v>
      </c>
      <c r="D16" s="74" t="s">
        <v>36</v>
      </c>
      <c r="E16" s="11"/>
      <c r="F16" s="331"/>
      <c r="G16" s="331"/>
      <c r="H16" s="331"/>
      <c r="I16" s="333"/>
    </row>
    <row r="17" spans="2:9" s="13" customFormat="1">
      <c r="B17" s="91" t="s">
        <v>40</v>
      </c>
      <c r="C17" s="154" t="s">
        <v>843</v>
      </c>
      <c r="D17" s="74" t="s">
        <v>32</v>
      </c>
      <c r="E17" s="11"/>
      <c r="F17" s="331"/>
      <c r="G17" s="331"/>
      <c r="H17" s="331"/>
      <c r="I17" s="333"/>
    </row>
    <row r="18" spans="2:9" s="13" customFormat="1">
      <c r="B18" s="91" t="s">
        <v>44</v>
      </c>
      <c r="C18" s="154" t="s">
        <v>45</v>
      </c>
      <c r="D18" s="74" t="s">
        <v>844</v>
      </c>
      <c r="E18" s="11"/>
      <c r="F18" s="331"/>
      <c r="G18" s="331"/>
      <c r="H18" s="331"/>
      <c r="I18" s="333"/>
    </row>
    <row r="19" spans="2:9" s="13" customFormat="1" hidden="1">
      <c r="B19" s="144">
        <v>38749</v>
      </c>
      <c r="C19" s="139" t="s">
        <v>46</v>
      </c>
      <c r="D19" s="42" t="s">
        <v>21</v>
      </c>
      <c r="E19" s="66"/>
      <c r="F19" s="66"/>
      <c r="G19" s="11"/>
      <c r="H19" s="11"/>
      <c r="I19" s="43"/>
    </row>
    <row r="20" spans="2:9" s="13" customFormat="1" hidden="1">
      <c r="B20" s="144">
        <v>39114</v>
      </c>
      <c r="C20" s="139" t="s">
        <v>47</v>
      </c>
      <c r="D20" s="42" t="s">
        <v>21</v>
      </c>
      <c r="E20" s="66"/>
      <c r="F20" s="66"/>
      <c r="G20" s="11"/>
      <c r="H20" s="11"/>
      <c r="I20" s="43"/>
    </row>
    <row r="21" spans="2:9" s="13" customFormat="1" hidden="1">
      <c r="B21" s="144">
        <v>39479</v>
      </c>
      <c r="C21" s="139" t="s">
        <v>48</v>
      </c>
      <c r="D21" s="42"/>
      <c r="E21" s="66"/>
      <c r="F21" s="66"/>
      <c r="G21" s="11"/>
      <c r="H21" s="11"/>
      <c r="I21" s="43"/>
    </row>
    <row r="22" spans="2:9" s="13" customFormat="1" hidden="1">
      <c r="B22" s="144">
        <v>39845</v>
      </c>
      <c r="C22" s="139" t="s">
        <v>49</v>
      </c>
      <c r="D22" s="42"/>
      <c r="E22" s="66"/>
      <c r="F22" s="66"/>
      <c r="G22" s="11"/>
      <c r="H22" s="11"/>
      <c r="I22" s="43"/>
    </row>
    <row r="23" spans="2:9" s="13" customFormat="1" hidden="1">
      <c r="B23" s="144">
        <v>40210</v>
      </c>
      <c r="C23" s="139" t="s">
        <v>50</v>
      </c>
      <c r="D23" s="42" t="s">
        <v>21</v>
      </c>
      <c r="E23" s="66"/>
      <c r="F23" s="66"/>
      <c r="G23" s="11"/>
      <c r="H23" s="11"/>
      <c r="I23" s="43"/>
    </row>
    <row r="24" spans="2:9" s="13" customFormat="1" hidden="1">
      <c r="B24" s="144">
        <v>40575</v>
      </c>
      <c r="C24" s="139" t="s">
        <v>51</v>
      </c>
      <c r="D24" s="42" t="s">
        <v>36</v>
      </c>
      <c r="E24" s="66"/>
      <c r="F24" s="66"/>
      <c r="G24" s="11"/>
      <c r="H24" s="11"/>
      <c r="I24" s="43"/>
    </row>
    <row r="25" spans="2:9" s="13" customFormat="1" hidden="1">
      <c r="B25" s="144">
        <v>40940</v>
      </c>
      <c r="C25" s="139" t="s">
        <v>52</v>
      </c>
      <c r="D25" s="42" t="s">
        <v>36</v>
      </c>
      <c r="E25" s="66"/>
      <c r="F25" s="66"/>
      <c r="G25" s="11"/>
      <c r="H25" s="11"/>
      <c r="I25" s="43"/>
    </row>
    <row r="26" spans="2:9" s="13" customFormat="1" hidden="1">
      <c r="B26" s="144">
        <v>41306</v>
      </c>
      <c r="C26" s="139" t="s">
        <v>53</v>
      </c>
      <c r="D26" s="42" t="s">
        <v>21</v>
      </c>
      <c r="E26" s="66"/>
      <c r="F26" s="66"/>
      <c r="G26" s="11"/>
      <c r="H26" s="11"/>
      <c r="I26" s="43"/>
    </row>
    <row r="27" spans="2:9" s="13" customFormat="1">
      <c r="B27" s="67" t="s">
        <v>55</v>
      </c>
      <c r="C27" s="153" t="s">
        <v>56</v>
      </c>
      <c r="D27" s="76"/>
      <c r="E27" s="16"/>
      <c r="F27" s="16"/>
      <c r="G27" s="16"/>
      <c r="H27" s="16">
        <f>SUM(G28:G29)</f>
        <v>0</v>
      </c>
      <c r="I27" s="45"/>
    </row>
    <row r="28" spans="2:9" s="13" customFormat="1">
      <c r="B28" s="91" t="s">
        <v>57</v>
      </c>
      <c r="C28" s="154" t="s">
        <v>58</v>
      </c>
      <c r="D28" s="74" t="s">
        <v>21</v>
      </c>
      <c r="E28" s="11"/>
      <c r="F28" s="11"/>
      <c r="G28" s="11"/>
      <c r="H28" s="11"/>
      <c r="I28" s="43"/>
    </row>
    <row r="29" spans="2:9" s="13" customFormat="1">
      <c r="B29" s="91" t="s">
        <v>59</v>
      </c>
      <c r="C29" s="154" t="s">
        <v>60</v>
      </c>
      <c r="D29" s="74" t="s">
        <v>32</v>
      </c>
      <c r="E29" s="11"/>
      <c r="F29" s="11"/>
      <c r="G29" s="11"/>
      <c r="H29" s="11"/>
      <c r="I29" s="43"/>
    </row>
    <row r="30" spans="2:9" s="13" customFormat="1">
      <c r="B30" s="92" t="s">
        <v>72</v>
      </c>
      <c r="C30" s="153" t="s">
        <v>73</v>
      </c>
      <c r="D30" s="75"/>
      <c r="E30" s="16"/>
      <c r="F30" s="16"/>
      <c r="G30" s="16"/>
      <c r="H30" s="16">
        <f>SUM(G31:G34)</f>
        <v>0</v>
      </c>
      <c r="I30" s="45"/>
    </row>
    <row r="31" spans="2:9" s="13" customFormat="1">
      <c r="B31" s="91" t="s">
        <v>74</v>
      </c>
      <c r="C31" s="155" t="s">
        <v>75</v>
      </c>
      <c r="D31" s="73" t="s">
        <v>76</v>
      </c>
      <c r="E31" s="11"/>
      <c r="F31" s="10"/>
      <c r="G31" s="10"/>
      <c r="H31" s="10"/>
      <c r="I31" s="38"/>
    </row>
    <row r="32" spans="2:9" s="13" customFormat="1">
      <c r="B32" s="91" t="s">
        <v>77</v>
      </c>
      <c r="C32" s="155" t="s">
        <v>78</v>
      </c>
      <c r="D32" s="73" t="s">
        <v>21</v>
      </c>
      <c r="E32" s="11"/>
      <c r="F32" s="10"/>
      <c r="G32" s="10"/>
      <c r="H32" s="10"/>
      <c r="I32" s="38"/>
    </row>
    <row r="33" spans="2:9" s="13" customFormat="1">
      <c r="B33" s="91" t="s">
        <v>79</v>
      </c>
      <c r="C33" s="155" t="s">
        <v>83</v>
      </c>
      <c r="D33" s="73" t="s">
        <v>21</v>
      </c>
      <c r="E33" s="11"/>
      <c r="F33" s="10"/>
      <c r="G33" s="10"/>
      <c r="H33" s="10"/>
      <c r="I33" s="38"/>
    </row>
    <row r="34" spans="2:9" s="13" customFormat="1">
      <c r="B34" s="91" t="s">
        <v>82</v>
      </c>
      <c r="C34" s="155" t="s">
        <v>85</v>
      </c>
      <c r="D34" s="73" t="s">
        <v>21</v>
      </c>
      <c r="E34" s="11"/>
      <c r="F34" s="10"/>
      <c r="G34" s="10"/>
      <c r="H34" s="10"/>
      <c r="I34" s="38"/>
    </row>
    <row r="35" spans="2:9" s="13" customFormat="1">
      <c r="B35" s="67" t="s">
        <v>92</v>
      </c>
      <c r="C35" s="153" t="s">
        <v>93</v>
      </c>
      <c r="D35" s="75"/>
      <c r="E35" s="16"/>
      <c r="F35" s="16"/>
      <c r="G35" s="16"/>
      <c r="H35" s="16">
        <f>SUM(G36:G39)</f>
        <v>0</v>
      </c>
      <c r="I35" s="45"/>
    </row>
    <row r="36" spans="2:9" s="13" customFormat="1">
      <c r="B36" s="91" t="s">
        <v>94</v>
      </c>
      <c r="C36" s="154" t="s">
        <v>95</v>
      </c>
      <c r="D36" s="74" t="s">
        <v>32</v>
      </c>
      <c r="E36" s="11"/>
      <c r="F36" s="104"/>
      <c r="G36" s="11"/>
      <c r="H36" s="11"/>
      <c r="I36" s="43"/>
    </row>
    <row r="37" spans="2:9" s="13" customFormat="1">
      <c r="B37" s="91" t="s">
        <v>96</v>
      </c>
      <c r="C37" s="154" t="s">
        <v>97</v>
      </c>
      <c r="D37" s="74" t="s">
        <v>81</v>
      </c>
      <c r="E37" s="11"/>
      <c r="F37" s="104"/>
      <c r="G37" s="11"/>
      <c r="H37" s="11"/>
      <c r="I37" s="43"/>
    </row>
    <row r="38" spans="2:9" s="13" customFormat="1" ht="45">
      <c r="B38" s="91" t="s">
        <v>99</v>
      </c>
      <c r="C38" s="156" t="s">
        <v>100</v>
      </c>
      <c r="D38" s="74" t="s">
        <v>32</v>
      </c>
      <c r="E38" s="11"/>
      <c r="F38" s="108"/>
      <c r="G38" s="11"/>
      <c r="H38" s="11"/>
      <c r="I38" s="43"/>
    </row>
    <row r="39" spans="2:9" s="13" customFormat="1">
      <c r="B39" s="91" t="s">
        <v>101</v>
      </c>
      <c r="C39" s="154" t="s">
        <v>102</v>
      </c>
      <c r="D39" s="74" t="s">
        <v>32</v>
      </c>
      <c r="E39" s="11"/>
      <c r="F39" s="104"/>
      <c r="G39" s="11"/>
      <c r="H39" s="11"/>
      <c r="I39" s="43"/>
    </row>
    <row r="40" spans="2:9" s="13" customFormat="1">
      <c r="B40" s="93" t="s">
        <v>115</v>
      </c>
      <c r="C40" s="138" t="s">
        <v>116</v>
      </c>
      <c r="D40" s="77"/>
      <c r="E40" s="17"/>
      <c r="F40" s="17"/>
      <c r="G40" s="17"/>
      <c r="H40" s="17"/>
      <c r="I40" s="211">
        <f>+H41+H47+H50</f>
        <v>0</v>
      </c>
    </row>
    <row r="41" spans="2:9" s="13" customFormat="1">
      <c r="B41" s="92" t="s">
        <v>117</v>
      </c>
      <c r="C41" s="153" t="s">
        <v>118</v>
      </c>
      <c r="D41" s="75"/>
      <c r="E41" s="16"/>
      <c r="F41" s="16"/>
      <c r="G41" s="16"/>
      <c r="H41" s="16">
        <f>SUM(G42:G44)</f>
        <v>0</v>
      </c>
      <c r="I41" s="147"/>
    </row>
    <row r="42" spans="2:9" s="13" customFormat="1">
      <c r="B42" s="91" t="s">
        <v>119</v>
      </c>
      <c r="C42" s="154" t="s">
        <v>120</v>
      </c>
      <c r="D42" s="103" t="s">
        <v>81</v>
      </c>
      <c r="E42" s="104"/>
      <c r="F42" s="104"/>
      <c r="G42" s="11"/>
      <c r="H42" s="11"/>
      <c r="I42" s="78"/>
    </row>
    <row r="43" spans="2:9" s="13" customFormat="1">
      <c r="B43" s="91" t="s">
        <v>121</v>
      </c>
      <c r="C43" s="155" t="s">
        <v>122</v>
      </c>
      <c r="D43" s="103" t="s">
        <v>32</v>
      </c>
      <c r="E43" s="104"/>
      <c r="F43" s="104"/>
      <c r="G43" s="11"/>
      <c r="H43" s="10"/>
      <c r="I43" s="38"/>
    </row>
    <row r="44" spans="2:9" s="13" customFormat="1">
      <c r="B44" s="91" t="s">
        <v>123</v>
      </c>
      <c r="C44" s="155" t="s">
        <v>104</v>
      </c>
      <c r="D44" s="103" t="s">
        <v>81</v>
      </c>
      <c r="E44" s="104"/>
      <c r="F44" s="104"/>
      <c r="G44" s="11"/>
      <c r="H44" s="10"/>
      <c r="I44" s="38"/>
    </row>
    <row r="45" spans="2:9" s="13" customFormat="1">
      <c r="B45" s="91" t="s">
        <v>126</v>
      </c>
      <c r="C45" s="155" t="s">
        <v>128</v>
      </c>
      <c r="D45" s="103" t="s">
        <v>81</v>
      </c>
      <c r="E45" s="104"/>
      <c r="F45" s="104"/>
      <c r="G45" s="11"/>
      <c r="H45" s="10"/>
      <c r="I45" s="38"/>
    </row>
    <row r="46" spans="2:9" s="13" customFormat="1">
      <c r="B46" s="67" t="s">
        <v>130</v>
      </c>
      <c r="C46" s="153" t="s">
        <v>131</v>
      </c>
      <c r="D46" s="75"/>
      <c r="E46" s="16"/>
      <c r="F46" s="16"/>
      <c r="G46" s="16"/>
      <c r="H46" s="16"/>
      <c r="I46" s="45"/>
    </row>
    <row r="47" spans="2:9" s="13" customFormat="1">
      <c r="B47" s="94" t="s">
        <v>132</v>
      </c>
      <c r="C47" s="157" t="s">
        <v>133</v>
      </c>
      <c r="D47" s="73"/>
      <c r="E47" s="11"/>
      <c r="F47" s="10"/>
      <c r="G47" s="10"/>
      <c r="H47" s="10">
        <f>+SUM(G48:G49)</f>
        <v>0</v>
      </c>
      <c r="I47" s="38"/>
    </row>
    <row r="48" spans="2:9" s="13" customFormat="1" ht="30">
      <c r="B48" s="91" t="s">
        <v>134</v>
      </c>
      <c r="C48" s="158" t="s">
        <v>135</v>
      </c>
      <c r="D48" s="73" t="s">
        <v>81</v>
      </c>
      <c r="E48" s="104"/>
      <c r="F48" s="104"/>
      <c r="G48" s="10"/>
      <c r="H48" s="10"/>
      <c r="I48" s="38"/>
    </row>
    <row r="49" spans="1:9" s="13" customFormat="1">
      <c r="B49" s="91" t="s">
        <v>136</v>
      </c>
      <c r="C49" s="158" t="s">
        <v>845</v>
      </c>
      <c r="D49" s="73" t="s">
        <v>32</v>
      </c>
      <c r="E49" s="104"/>
      <c r="F49" s="104"/>
      <c r="G49" s="10"/>
      <c r="H49" s="10"/>
      <c r="I49" s="38"/>
    </row>
    <row r="50" spans="1:9" s="18" customFormat="1">
      <c r="A50" s="13"/>
      <c r="B50" s="67" t="s">
        <v>149</v>
      </c>
      <c r="C50" s="153" t="s">
        <v>150</v>
      </c>
      <c r="D50" s="75"/>
      <c r="E50" s="16"/>
      <c r="F50" s="16"/>
      <c r="G50" s="16"/>
      <c r="H50" s="16">
        <f>SUM(G52:G72)</f>
        <v>0</v>
      </c>
      <c r="I50" s="45"/>
    </row>
    <row r="51" spans="1:9" s="13" customFormat="1">
      <c r="B51" s="94" t="s">
        <v>151</v>
      </c>
      <c r="C51" s="157" t="s">
        <v>152</v>
      </c>
      <c r="D51" s="73"/>
      <c r="E51" s="11"/>
      <c r="F51" s="10"/>
      <c r="G51" s="10"/>
      <c r="H51" s="10"/>
      <c r="I51" s="38"/>
    </row>
    <row r="52" spans="1:9" s="13" customFormat="1">
      <c r="B52" s="91" t="s">
        <v>153</v>
      </c>
      <c r="C52" s="155" t="s">
        <v>154</v>
      </c>
      <c r="D52" s="73" t="s">
        <v>81</v>
      </c>
      <c r="E52" s="104"/>
      <c r="F52" s="104"/>
      <c r="G52" s="10"/>
      <c r="H52" s="10"/>
      <c r="I52" s="38"/>
    </row>
    <row r="53" spans="1:9" s="13" customFormat="1">
      <c r="B53" s="91" t="s">
        <v>155</v>
      </c>
      <c r="C53" s="158" t="s">
        <v>156</v>
      </c>
      <c r="D53" s="73" t="s">
        <v>157</v>
      </c>
      <c r="E53" s="105"/>
      <c r="F53" s="104"/>
      <c r="G53" s="10"/>
      <c r="H53" s="10"/>
      <c r="I53" s="38"/>
    </row>
    <row r="54" spans="1:9" s="13" customFormat="1">
      <c r="B54" s="94" t="s">
        <v>159</v>
      </c>
      <c r="C54" s="157" t="s">
        <v>160</v>
      </c>
      <c r="D54" s="73"/>
      <c r="E54" s="11"/>
      <c r="F54" s="10"/>
      <c r="G54" s="10"/>
      <c r="H54" s="10"/>
      <c r="I54" s="38"/>
    </row>
    <row r="55" spans="1:9" s="13" customFormat="1">
      <c r="B55" s="91" t="s">
        <v>161</v>
      </c>
      <c r="C55" s="158" t="s">
        <v>162</v>
      </c>
      <c r="D55" s="73" t="s">
        <v>32</v>
      </c>
      <c r="E55" s="104"/>
      <c r="F55" s="104"/>
      <c r="G55" s="10"/>
      <c r="H55" s="10"/>
      <c r="I55" s="38"/>
    </row>
    <row r="56" spans="1:9" s="13" customFormat="1" ht="30">
      <c r="B56" s="91" t="s">
        <v>163</v>
      </c>
      <c r="C56" s="158" t="s">
        <v>164</v>
      </c>
      <c r="D56" s="73" t="s">
        <v>81</v>
      </c>
      <c r="E56" s="104"/>
      <c r="F56" s="104"/>
      <c r="G56" s="10"/>
      <c r="H56" s="10"/>
      <c r="I56" s="38"/>
    </row>
    <row r="57" spans="1:9" s="13" customFormat="1">
      <c r="B57" s="91" t="s">
        <v>165</v>
      </c>
      <c r="C57" s="158" t="s">
        <v>166</v>
      </c>
      <c r="D57" s="73" t="s">
        <v>32</v>
      </c>
      <c r="E57" s="104"/>
      <c r="F57" s="104"/>
      <c r="G57" s="10"/>
      <c r="H57" s="10"/>
      <c r="I57" s="38"/>
    </row>
    <row r="58" spans="1:9" s="13" customFormat="1" ht="30">
      <c r="B58" s="91" t="s">
        <v>167</v>
      </c>
      <c r="C58" s="158" t="s">
        <v>168</v>
      </c>
      <c r="D58" s="73" t="s">
        <v>81</v>
      </c>
      <c r="E58" s="104"/>
      <c r="F58" s="104"/>
      <c r="G58" s="10"/>
      <c r="H58" s="10"/>
      <c r="I58" s="38"/>
    </row>
    <row r="59" spans="1:9" s="13" customFormat="1">
      <c r="B59" s="94" t="s">
        <v>169</v>
      </c>
      <c r="C59" s="157" t="s">
        <v>170</v>
      </c>
      <c r="D59" s="73"/>
      <c r="E59" s="11"/>
      <c r="F59" s="10"/>
      <c r="G59" s="10"/>
      <c r="H59" s="10"/>
      <c r="I59" s="38"/>
    </row>
    <row r="60" spans="1:9" s="13" customFormat="1">
      <c r="B60" s="91" t="s">
        <v>171</v>
      </c>
      <c r="C60" s="155" t="s">
        <v>172</v>
      </c>
      <c r="D60" s="73" t="s">
        <v>32</v>
      </c>
      <c r="E60" s="104"/>
      <c r="F60" s="104"/>
      <c r="G60" s="10"/>
      <c r="H60" s="10"/>
      <c r="I60" s="38"/>
    </row>
    <row r="61" spans="1:9" s="13" customFormat="1">
      <c r="B61" s="91" t="s">
        <v>173</v>
      </c>
      <c r="C61" s="155" t="s">
        <v>174</v>
      </c>
      <c r="D61" s="73" t="s">
        <v>81</v>
      </c>
      <c r="E61" s="104"/>
      <c r="F61" s="104"/>
      <c r="G61" s="10"/>
      <c r="H61" s="10"/>
      <c r="I61" s="38"/>
    </row>
    <row r="62" spans="1:9" s="13" customFormat="1">
      <c r="B62" s="91" t="s">
        <v>175</v>
      </c>
      <c r="C62" s="158" t="s">
        <v>176</v>
      </c>
      <c r="D62" s="73" t="s">
        <v>157</v>
      </c>
      <c r="E62" s="105"/>
      <c r="F62" s="104"/>
      <c r="G62" s="10"/>
      <c r="H62" s="10"/>
      <c r="I62" s="38"/>
    </row>
    <row r="63" spans="1:9" s="13" customFormat="1">
      <c r="B63" s="94" t="s">
        <v>177</v>
      </c>
      <c r="C63" s="157" t="s">
        <v>178</v>
      </c>
      <c r="D63" s="73"/>
      <c r="E63" s="11"/>
      <c r="F63" s="10"/>
      <c r="G63" s="10"/>
      <c r="H63" s="10"/>
      <c r="I63" s="38"/>
    </row>
    <row r="64" spans="1:9" s="13" customFormat="1">
      <c r="B64" s="91" t="s">
        <v>179</v>
      </c>
      <c r="C64" s="155" t="s">
        <v>180</v>
      </c>
      <c r="D64" s="103" t="s">
        <v>32</v>
      </c>
      <c r="E64" s="104"/>
      <c r="F64" s="104"/>
      <c r="G64" s="10"/>
      <c r="H64" s="10"/>
      <c r="I64" s="38"/>
    </row>
    <row r="65" spans="2:9" s="13" customFormat="1">
      <c r="B65" s="91" t="s">
        <v>181</v>
      </c>
      <c r="C65" s="155" t="s">
        <v>182</v>
      </c>
      <c r="D65" s="103" t="s">
        <v>81</v>
      </c>
      <c r="E65" s="104"/>
      <c r="F65" s="104"/>
      <c r="G65" s="10"/>
      <c r="H65" s="10"/>
      <c r="I65" s="38"/>
    </row>
    <row r="66" spans="2:9" s="13" customFormat="1">
      <c r="B66" s="91" t="s">
        <v>183</v>
      </c>
      <c r="C66" s="155" t="s">
        <v>184</v>
      </c>
      <c r="D66" s="103" t="s">
        <v>157</v>
      </c>
      <c r="E66" s="105"/>
      <c r="F66" s="104"/>
      <c r="G66" s="10"/>
      <c r="H66" s="10"/>
      <c r="I66" s="38"/>
    </row>
    <row r="67" spans="2:9" s="13" customFormat="1">
      <c r="B67" s="94" t="s">
        <v>186</v>
      </c>
      <c r="C67" s="157" t="s">
        <v>187</v>
      </c>
      <c r="D67" s="113"/>
      <c r="E67" s="107"/>
      <c r="F67" s="107"/>
      <c r="G67" s="10"/>
      <c r="H67" s="10"/>
      <c r="I67" s="38"/>
    </row>
    <row r="68" spans="2:9" s="13" customFormat="1">
      <c r="B68" s="91" t="s">
        <v>188</v>
      </c>
      <c r="C68" s="155" t="s">
        <v>189</v>
      </c>
      <c r="D68" s="103" t="s">
        <v>32</v>
      </c>
      <c r="E68" s="104"/>
      <c r="F68" s="104"/>
      <c r="G68" s="10"/>
      <c r="H68" s="10"/>
      <c r="I68" s="38"/>
    </row>
    <row r="69" spans="2:9" s="13" customFormat="1">
      <c r="B69" s="91" t="s">
        <v>190</v>
      </c>
      <c r="C69" s="155" t="s">
        <v>191</v>
      </c>
      <c r="D69" s="103" t="s">
        <v>81</v>
      </c>
      <c r="E69" s="104"/>
      <c r="F69" s="104"/>
      <c r="G69" s="10"/>
      <c r="H69" s="10"/>
      <c r="I69" s="38"/>
    </row>
    <row r="70" spans="2:9" s="13" customFormat="1">
      <c r="B70" s="91" t="s">
        <v>192</v>
      </c>
      <c r="C70" s="155" t="s">
        <v>193</v>
      </c>
      <c r="D70" s="103" t="s">
        <v>157</v>
      </c>
      <c r="E70" s="105"/>
      <c r="F70" s="104"/>
      <c r="G70" s="10"/>
      <c r="H70" s="10"/>
      <c r="I70" s="38"/>
    </row>
    <row r="71" spans="2:9" s="13" customFormat="1">
      <c r="B71" s="94" t="s">
        <v>197</v>
      </c>
      <c r="C71" s="157" t="s">
        <v>198</v>
      </c>
      <c r="D71" s="113"/>
      <c r="E71" s="107"/>
      <c r="F71" s="107"/>
      <c r="G71" s="10"/>
      <c r="H71" s="10"/>
      <c r="I71" s="38"/>
    </row>
    <row r="72" spans="2:9" s="13" customFormat="1">
      <c r="B72" s="91" t="s">
        <v>199</v>
      </c>
      <c r="C72" s="155" t="s">
        <v>200</v>
      </c>
      <c r="D72" s="103" t="s">
        <v>157</v>
      </c>
      <c r="E72" s="104"/>
      <c r="F72" s="105"/>
      <c r="G72" s="10"/>
      <c r="H72" s="10"/>
      <c r="I72" s="38"/>
    </row>
    <row r="73" spans="2:9" s="13" customFormat="1">
      <c r="B73" s="94" t="s">
        <v>846</v>
      </c>
      <c r="C73" s="157" t="s">
        <v>847</v>
      </c>
      <c r="D73" s="103"/>
      <c r="E73" s="104"/>
      <c r="F73" s="105"/>
      <c r="G73" s="10"/>
      <c r="H73" s="10"/>
      <c r="I73" s="38"/>
    </row>
    <row r="74" spans="2:9" s="13" customFormat="1">
      <c r="B74" s="91" t="s">
        <v>202</v>
      </c>
      <c r="C74" s="155" t="s">
        <v>848</v>
      </c>
      <c r="D74" s="103" t="s">
        <v>32</v>
      </c>
      <c r="E74" s="104"/>
      <c r="F74" s="105"/>
      <c r="G74" s="10"/>
      <c r="H74" s="10"/>
      <c r="I74" s="38"/>
    </row>
    <row r="75" spans="2:9" s="13" customFormat="1">
      <c r="B75" s="91" t="s">
        <v>205</v>
      </c>
      <c r="C75" s="155" t="s">
        <v>849</v>
      </c>
      <c r="D75" s="103" t="s">
        <v>32</v>
      </c>
      <c r="E75" s="104"/>
      <c r="F75" s="105"/>
      <c r="G75" s="10"/>
      <c r="H75" s="10"/>
      <c r="I75" s="38"/>
    </row>
    <row r="76" spans="2:9" s="13" customFormat="1">
      <c r="B76" s="91" t="s">
        <v>207</v>
      </c>
      <c r="C76" s="155" t="s">
        <v>850</v>
      </c>
      <c r="D76" s="103" t="s">
        <v>32</v>
      </c>
      <c r="E76" s="104"/>
      <c r="F76" s="105"/>
      <c r="G76" s="10"/>
      <c r="H76" s="10"/>
      <c r="I76" s="38"/>
    </row>
    <row r="77" spans="2:9" s="13" customFormat="1">
      <c r="B77" s="93" t="s">
        <v>215</v>
      </c>
      <c r="C77" s="138" t="s">
        <v>216</v>
      </c>
      <c r="D77" s="48"/>
      <c r="E77" s="17"/>
      <c r="F77" s="19"/>
      <c r="G77" s="17"/>
      <c r="H77" s="19"/>
      <c r="I77" s="211">
        <f>+H78+H80+H86+H90+H93+H97+H100+H115+H119+H123+H128</f>
        <v>0</v>
      </c>
    </row>
    <row r="78" spans="2:9" s="13" customFormat="1">
      <c r="B78" s="67" t="s">
        <v>217</v>
      </c>
      <c r="C78" s="153" t="s">
        <v>218</v>
      </c>
      <c r="D78" s="40"/>
      <c r="E78" s="16"/>
      <c r="F78" s="14"/>
      <c r="G78" s="16"/>
      <c r="H78" s="15">
        <f>+G79</f>
        <v>0</v>
      </c>
      <c r="I78" s="50"/>
    </row>
    <row r="79" spans="2:9" s="13" customFormat="1" ht="30">
      <c r="B79" s="91" t="s">
        <v>219</v>
      </c>
      <c r="C79" s="156" t="s">
        <v>220</v>
      </c>
      <c r="D79" s="74" t="s">
        <v>32</v>
      </c>
      <c r="E79" s="104"/>
      <c r="F79" s="104"/>
      <c r="G79" s="10"/>
      <c r="H79" s="238"/>
      <c r="I79" s="43"/>
    </row>
    <row r="80" spans="2:9" s="13" customFormat="1">
      <c r="B80" s="67" t="s">
        <v>223</v>
      </c>
      <c r="C80" s="153" t="s">
        <v>224</v>
      </c>
      <c r="D80" s="75"/>
      <c r="E80" s="75"/>
      <c r="F80" s="14"/>
      <c r="G80" s="14"/>
      <c r="H80" s="15">
        <f>+SUM(G81:G85)</f>
        <v>0</v>
      </c>
      <c r="I80" s="50"/>
    </row>
    <row r="81" spans="2:9" s="13" customFormat="1">
      <c r="B81" s="91" t="s">
        <v>225</v>
      </c>
      <c r="C81" s="154" t="s">
        <v>226</v>
      </c>
      <c r="D81" s="74" t="s">
        <v>32</v>
      </c>
      <c r="E81" s="104"/>
      <c r="F81" s="104"/>
      <c r="G81" s="11"/>
      <c r="H81" s="11"/>
      <c r="I81" s="43"/>
    </row>
    <row r="82" spans="2:9" s="13" customFormat="1">
      <c r="B82" s="91" t="s">
        <v>228</v>
      </c>
      <c r="C82" s="154" t="s">
        <v>229</v>
      </c>
      <c r="D82" s="74" t="s">
        <v>32</v>
      </c>
      <c r="E82" s="104"/>
      <c r="F82" s="104"/>
      <c r="G82" s="11"/>
      <c r="H82" s="11"/>
      <c r="I82" s="43"/>
    </row>
    <row r="83" spans="2:9" s="13" customFormat="1">
      <c r="B83" s="91" t="s">
        <v>230</v>
      </c>
      <c r="C83" s="154" t="s">
        <v>231</v>
      </c>
      <c r="D83" s="74" t="s">
        <v>32</v>
      </c>
      <c r="E83" s="104"/>
      <c r="F83" s="104"/>
      <c r="G83" s="11"/>
      <c r="H83" s="11"/>
      <c r="I83" s="43"/>
    </row>
    <row r="84" spans="2:9" s="13" customFormat="1">
      <c r="B84" s="91" t="s">
        <v>232</v>
      </c>
      <c r="C84" s="154" t="s">
        <v>233</v>
      </c>
      <c r="D84" s="79" t="s">
        <v>140</v>
      </c>
      <c r="E84" s="104"/>
      <c r="F84" s="104"/>
      <c r="G84" s="11"/>
      <c r="H84" s="11"/>
      <c r="I84" s="43"/>
    </row>
    <row r="85" spans="2:9" s="13" customFormat="1">
      <c r="B85" s="91" t="s">
        <v>234</v>
      </c>
      <c r="C85" s="160" t="s">
        <v>238</v>
      </c>
      <c r="D85" s="79" t="s">
        <v>32</v>
      </c>
      <c r="E85" s="104"/>
      <c r="F85" s="104"/>
      <c r="G85" s="11"/>
      <c r="H85" s="11"/>
      <c r="I85" s="43"/>
    </row>
    <row r="86" spans="2:9" s="13" customFormat="1">
      <c r="B86" s="67" t="s">
        <v>242</v>
      </c>
      <c r="C86" s="153" t="s">
        <v>243</v>
      </c>
      <c r="D86" s="75"/>
      <c r="E86" s="16"/>
      <c r="F86" s="14"/>
      <c r="G86" s="14"/>
      <c r="H86" s="15">
        <f>+G87</f>
        <v>0</v>
      </c>
      <c r="I86" s="50"/>
    </row>
    <row r="87" spans="2:9" s="13" customFormat="1" ht="36.75" customHeight="1">
      <c r="B87" s="91" t="s">
        <v>244</v>
      </c>
      <c r="C87" s="156" t="s">
        <v>851</v>
      </c>
      <c r="D87" s="74" t="s">
        <v>32</v>
      </c>
      <c r="E87" s="11"/>
      <c r="F87" s="11"/>
      <c r="G87" s="11"/>
      <c r="H87" s="11"/>
      <c r="I87" s="43"/>
    </row>
    <row r="88" spans="2:9" s="27" customFormat="1" ht="30">
      <c r="B88" s="96" t="s">
        <v>246</v>
      </c>
      <c r="C88" s="156" t="s">
        <v>852</v>
      </c>
      <c r="D88" s="74" t="s">
        <v>32</v>
      </c>
      <c r="E88" s="11"/>
      <c r="F88" s="11"/>
      <c r="G88" s="11"/>
      <c r="H88" s="11"/>
      <c r="I88" s="43"/>
    </row>
    <row r="89" spans="2:9" s="13" customFormat="1">
      <c r="B89" s="91" t="s">
        <v>248</v>
      </c>
      <c r="C89" s="154" t="s">
        <v>853</v>
      </c>
      <c r="D89" s="74" t="s">
        <v>32</v>
      </c>
      <c r="E89" s="11"/>
      <c r="F89" s="11"/>
      <c r="G89" s="11"/>
      <c r="H89" s="11"/>
      <c r="I89" s="43"/>
    </row>
    <row r="90" spans="2:9" s="13" customFormat="1">
      <c r="B90" s="67" t="s">
        <v>273</v>
      </c>
      <c r="C90" s="153" t="s">
        <v>274</v>
      </c>
      <c r="D90" s="75"/>
      <c r="E90" s="16"/>
      <c r="F90" s="16"/>
      <c r="G90" s="16"/>
      <c r="H90" s="16">
        <f>G91+G92</f>
        <v>0</v>
      </c>
      <c r="I90" s="45"/>
    </row>
    <row r="91" spans="2:9" s="13" customFormat="1" ht="21.75" customHeight="1">
      <c r="B91" s="91" t="s">
        <v>275</v>
      </c>
      <c r="C91" s="156" t="s">
        <v>854</v>
      </c>
      <c r="D91" s="74" t="s">
        <v>32</v>
      </c>
      <c r="E91" s="104"/>
      <c r="F91" s="104"/>
      <c r="G91" s="20"/>
      <c r="H91" s="20"/>
      <c r="I91" s="52"/>
    </row>
    <row r="92" spans="2:9" s="13" customFormat="1">
      <c r="B92" s="91" t="s">
        <v>277</v>
      </c>
      <c r="C92" s="156" t="s">
        <v>855</v>
      </c>
      <c r="D92" s="74" t="s">
        <v>32</v>
      </c>
      <c r="E92" s="104"/>
      <c r="F92" s="104"/>
      <c r="G92" s="20"/>
      <c r="H92" s="11"/>
      <c r="I92" s="43"/>
    </row>
    <row r="93" spans="2:9" s="13" customFormat="1">
      <c r="B93" s="67" t="s">
        <v>283</v>
      </c>
      <c r="C93" s="153" t="s">
        <v>284</v>
      </c>
      <c r="D93" s="75"/>
      <c r="E93" s="16"/>
      <c r="F93" s="14"/>
      <c r="G93" s="14"/>
      <c r="H93" s="15">
        <f>+SUM(G94:G96)</f>
        <v>0</v>
      </c>
      <c r="I93" s="50"/>
    </row>
    <row r="94" spans="2:9" s="13" customFormat="1">
      <c r="B94" s="91" t="s">
        <v>285</v>
      </c>
      <c r="C94" s="154" t="s">
        <v>286</v>
      </c>
      <c r="D94" s="74" t="s">
        <v>140</v>
      </c>
      <c r="E94" s="104"/>
      <c r="F94" s="104"/>
      <c r="G94" s="11"/>
      <c r="H94" s="11"/>
      <c r="I94" s="43"/>
    </row>
    <row r="95" spans="2:9" s="13" customFormat="1">
      <c r="B95" s="91" t="s">
        <v>287</v>
      </c>
      <c r="C95" s="154" t="s">
        <v>856</v>
      </c>
      <c r="D95" s="74" t="s">
        <v>140</v>
      </c>
      <c r="E95" s="104"/>
      <c r="F95" s="104"/>
      <c r="G95" s="11"/>
      <c r="H95" s="11"/>
      <c r="I95" s="43"/>
    </row>
    <row r="96" spans="2:9" s="13" customFormat="1">
      <c r="B96" s="91" t="s">
        <v>289</v>
      </c>
      <c r="C96" s="154" t="s">
        <v>290</v>
      </c>
      <c r="D96" s="74" t="s">
        <v>140</v>
      </c>
      <c r="E96" s="104"/>
      <c r="F96" s="104"/>
      <c r="G96" s="11"/>
      <c r="H96" s="11"/>
      <c r="I96" s="43"/>
    </row>
    <row r="97" spans="2:9" s="13" customFormat="1">
      <c r="B97" s="67" t="s">
        <v>293</v>
      </c>
      <c r="C97" s="153" t="s">
        <v>294</v>
      </c>
      <c r="D97" s="75"/>
      <c r="E97" s="16"/>
      <c r="F97" s="14"/>
      <c r="G97" s="14"/>
      <c r="H97" s="15">
        <f>+G98</f>
        <v>0</v>
      </c>
      <c r="I97" s="50"/>
    </row>
    <row r="98" spans="2:9" s="13" customFormat="1" ht="57.75" customHeight="1">
      <c r="B98" s="91" t="s">
        <v>295</v>
      </c>
      <c r="C98" s="156" t="s">
        <v>857</v>
      </c>
      <c r="D98" s="74" t="s">
        <v>76</v>
      </c>
      <c r="E98" s="108"/>
      <c r="F98" s="108"/>
      <c r="G98" s="11"/>
      <c r="H98" s="11"/>
      <c r="I98" s="43"/>
    </row>
    <row r="99" spans="2:9" s="13" customFormat="1" ht="30">
      <c r="B99" s="91" t="s">
        <v>297</v>
      </c>
      <c r="C99" s="158" t="s">
        <v>310</v>
      </c>
      <c r="D99" s="74" t="s">
        <v>140</v>
      </c>
      <c r="E99" s="11"/>
      <c r="F99" s="10"/>
      <c r="G99" s="10"/>
      <c r="H99" s="10"/>
      <c r="I99" s="38"/>
    </row>
    <row r="100" spans="2:9" s="13" customFormat="1">
      <c r="B100" s="67" t="s">
        <v>339</v>
      </c>
      <c r="C100" s="153" t="s">
        <v>340</v>
      </c>
      <c r="D100" s="75"/>
      <c r="E100" s="16"/>
      <c r="F100" s="21"/>
      <c r="G100" s="21"/>
      <c r="H100" s="21">
        <f>+SUM(G101:G114)</f>
        <v>0</v>
      </c>
      <c r="I100" s="54"/>
    </row>
    <row r="101" spans="2:9" s="13" customFormat="1">
      <c r="B101" s="91" t="s">
        <v>341</v>
      </c>
      <c r="C101" s="158" t="s">
        <v>342</v>
      </c>
      <c r="D101" s="73" t="s">
        <v>32</v>
      </c>
      <c r="E101" s="104"/>
      <c r="F101" s="22"/>
      <c r="G101" s="22"/>
      <c r="H101" s="22"/>
      <c r="I101" s="56"/>
    </row>
    <row r="102" spans="2:9" s="13" customFormat="1">
      <c r="B102" s="91" t="s">
        <v>344</v>
      </c>
      <c r="C102" s="158" t="s">
        <v>345</v>
      </c>
      <c r="D102" s="73" t="s">
        <v>32</v>
      </c>
      <c r="E102" s="104"/>
      <c r="F102" s="22"/>
      <c r="G102" s="22"/>
      <c r="H102" s="22"/>
      <c r="I102" s="56"/>
    </row>
    <row r="103" spans="2:9" s="13" customFormat="1">
      <c r="B103" s="91" t="s">
        <v>346</v>
      </c>
      <c r="C103" s="158" t="s">
        <v>347</v>
      </c>
      <c r="D103" s="73" t="s">
        <v>32</v>
      </c>
      <c r="E103" s="11"/>
      <c r="F103" s="22"/>
      <c r="G103" s="22"/>
      <c r="H103" s="22"/>
      <c r="I103" s="56"/>
    </row>
    <row r="104" spans="2:9" s="13" customFormat="1">
      <c r="B104" s="91" t="s">
        <v>348</v>
      </c>
      <c r="C104" s="158" t="s">
        <v>349</v>
      </c>
      <c r="D104" s="73" t="s">
        <v>32</v>
      </c>
      <c r="E104" s="11"/>
      <c r="F104" s="22"/>
      <c r="G104" s="22"/>
      <c r="H104" s="22"/>
      <c r="I104" s="56"/>
    </row>
    <row r="105" spans="2:9" s="13" customFormat="1">
      <c r="B105" s="91" t="s">
        <v>350</v>
      </c>
      <c r="C105" s="158" t="s">
        <v>351</v>
      </c>
      <c r="D105" s="73" t="s">
        <v>32</v>
      </c>
      <c r="E105" s="11"/>
      <c r="F105" s="22"/>
      <c r="G105" s="22"/>
      <c r="H105" s="22"/>
      <c r="I105" s="56"/>
    </row>
    <row r="106" spans="2:9" s="13" customFormat="1">
      <c r="B106" s="91" t="s">
        <v>352</v>
      </c>
      <c r="C106" s="156" t="s">
        <v>353</v>
      </c>
      <c r="D106" s="73" t="s">
        <v>32</v>
      </c>
      <c r="E106" s="11"/>
      <c r="F106" s="22"/>
      <c r="G106" s="22"/>
      <c r="H106" s="22"/>
      <c r="I106" s="56"/>
    </row>
    <row r="107" spans="2:9" s="13" customFormat="1">
      <c r="B107" s="91" t="s">
        <v>354</v>
      </c>
      <c r="C107" s="154" t="s">
        <v>355</v>
      </c>
      <c r="D107" s="73" t="s">
        <v>32</v>
      </c>
      <c r="E107" s="11"/>
      <c r="F107" s="22"/>
      <c r="G107" s="22"/>
      <c r="H107" s="22"/>
      <c r="I107" s="56"/>
    </row>
    <row r="108" spans="2:9" s="13" customFormat="1">
      <c r="B108" s="91" t="s">
        <v>356</v>
      </c>
      <c r="C108" s="158" t="s">
        <v>357</v>
      </c>
      <c r="D108" s="73" t="s">
        <v>32</v>
      </c>
      <c r="E108" s="11"/>
      <c r="F108" s="22"/>
      <c r="G108" s="22"/>
      <c r="H108" s="22"/>
      <c r="I108" s="56"/>
    </row>
    <row r="109" spans="2:9" s="13" customFormat="1">
      <c r="B109" s="91" t="s">
        <v>358</v>
      </c>
      <c r="C109" s="154" t="s">
        <v>359</v>
      </c>
      <c r="D109" s="73" t="s">
        <v>140</v>
      </c>
      <c r="E109" s="334"/>
      <c r="F109" s="224"/>
      <c r="G109" s="225"/>
      <c r="H109" s="226"/>
      <c r="I109" s="227"/>
    </row>
    <row r="110" spans="2:9" s="13" customFormat="1" ht="30">
      <c r="B110" s="91" t="s">
        <v>362</v>
      </c>
      <c r="C110" s="158" t="s">
        <v>363</v>
      </c>
      <c r="D110" s="73" t="s">
        <v>140</v>
      </c>
      <c r="E110" s="334"/>
      <c r="F110" s="224"/>
      <c r="G110" s="225"/>
      <c r="H110" s="226"/>
      <c r="I110" s="227"/>
    </row>
    <row r="111" spans="2:9" s="13" customFormat="1" ht="30">
      <c r="B111" s="91" t="s">
        <v>364</v>
      </c>
      <c r="C111" s="158" t="s">
        <v>365</v>
      </c>
      <c r="D111" s="73" t="s">
        <v>76</v>
      </c>
      <c r="E111" s="104"/>
      <c r="F111" s="104"/>
      <c r="G111" s="22"/>
      <c r="H111" s="20"/>
      <c r="I111" s="52"/>
    </row>
    <row r="112" spans="2:9" s="13" customFormat="1">
      <c r="B112" s="91" t="s">
        <v>366</v>
      </c>
      <c r="C112" s="158" t="s">
        <v>367</v>
      </c>
      <c r="D112" s="73" t="s">
        <v>76</v>
      </c>
      <c r="E112" s="104"/>
      <c r="F112" s="105"/>
      <c r="G112" s="22"/>
      <c r="H112" s="20"/>
      <c r="I112" s="52"/>
    </row>
    <row r="113" spans="2:9" s="13" customFormat="1">
      <c r="B113" s="91" t="s">
        <v>368</v>
      </c>
      <c r="C113" s="158" t="s">
        <v>369</v>
      </c>
      <c r="D113" s="73" t="s">
        <v>76</v>
      </c>
      <c r="E113" s="104"/>
      <c r="F113" s="104"/>
      <c r="G113" s="22"/>
      <c r="H113" s="20"/>
      <c r="I113" s="52"/>
    </row>
    <row r="114" spans="2:9" s="13" customFormat="1">
      <c r="B114" s="91" t="s">
        <v>370</v>
      </c>
      <c r="C114" s="158" t="s">
        <v>371</v>
      </c>
      <c r="D114" s="73" t="s">
        <v>140</v>
      </c>
      <c r="E114" s="104"/>
      <c r="F114" s="104"/>
      <c r="G114" s="22"/>
      <c r="H114" s="20"/>
      <c r="I114" s="52"/>
    </row>
    <row r="115" spans="2:9" s="13" customFormat="1">
      <c r="B115" s="67" t="s">
        <v>379</v>
      </c>
      <c r="C115" s="153" t="s">
        <v>380</v>
      </c>
      <c r="D115" s="75"/>
      <c r="E115" s="169"/>
      <c r="F115" s="169"/>
      <c r="G115" s="21"/>
      <c r="H115" s="21">
        <f>+SUM(G116:G118)</f>
        <v>0</v>
      </c>
      <c r="I115" s="54"/>
    </row>
    <row r="116" spans="2:9" s="13" customFormat="1" ht="65.25" customHeight="1">
      <c r="B116" s="91" t="s">
        <v>381</v>
      </c>
      <c r="C116" s="161" t="s">
        <v>382</v>
      </c>
      <c r="D116" s="80" t="s">
        <v>32</v>
      </c>
      <c r="E116" s="108"/>
      <c r="F116" s="108"/>
      <c r="G116" s="22"/>
      <c r="H116" s="22"/>
      <c r="I116" s="56"/>
    </row>
    <row r="117" spans="2:9" s="13" customFormat="1" ht="65.25" customHeight="1">
      <c r="B117" s="91" t="s">
        <v>383</v>
      </c>
      <c r="C117" s="161" t="s">
        <v>384</v>
      </c>
      <c r="D117" s="80" t="s">
        <v>32</v>
      </c>
      <c r="E117" s="108"/>
      <c r="F117" s="108"/>
      <c r="G117" s="22"/>
      <c r="H117" s="22"/>
      <c r="I117" s="56"/>
    </row>
    <row r="118" spans="2:9" s="13" customFormat="1" ht="65.25" customHeight="1">
      <c r="B118" s="91" t="s">
        <v>387</v>
      </c>
      <c r="C118" s="161" t="s">
        <v>388</v>
      </c>
      <c r="D118" s="80" t="s">
        <v>32</v>
      </c>
      <c r="E118" s="108"/>
      <c r="F118" s="108"/>
      <c r="G118" s="22"/>
      <c r="H118" s="20"/>
      <c r="I118" s="52"/>
    </row>
    <row r="119" spans="2:9" s="13" customFormat="1">
      <c r="B119" s="67" t="s">
        <v>390</v>
      </c>
      <c r="C119" s="153" t="s">
        <v>391</v>
      </c>
      <c r="D119" s="75"/>
      <c r="E119" s="16"/>
      <c r="F119" s="14"/>
      <c r="G119" s="14"/>
      <c r="H119" s="23">
        <f>+G122</f>
        <v>0</v>
      </c>
      <c r="I119" s="50"/>
    </row>
    <row r="120" spans="2:9" s="13" customFormat="1" ht="44.25" customHeight="1">
      <c r="B120" s="91" t="s">
        <v>392</v>
      </c>
      <c r="C120" s="161" t="s">
        <v>393</v>
      </c>
      <c r="D120" s="79" t="s">
        <v>140</v>
      </c>
      <c r="E120" s="11"/>
      <c r="F120" s="20"/>
      <c r="G120" s="20"/>
      <c r="H120" s="20"/>
      <c r="I120" s="52"/>
    </row>
    <row r="121" spans="2:9" s="27" customFormat="1" ht="61.5" customHeight="1">
      <c r="B121" s="96" t="s">
        <v>858</v>
      </c>
      <c r="C121" s="161" t="s">
        <v>859</v>
      </c>
      <c r="D121" s="79" t="s">
        <v>32</v>
      </c>
      <c r="E121" s="11"/>
      <c r="F121" s="129"/>
      <c r="G121" s="129"/>
      <c r="H121" s="129"/>
      <c r="I121" s="335"/>
    </row>
    <row r="122" spans="2:9" ht="59.25" customHeight="1">
      <c r="B122" s="91" t="s">
        <v>860</v>
      </c>
      <c r="C122" s="158" t="s">
        <v>397</v>
      </c>
      <c r="D122" s="73" t="s">
        <v>140</v>
      </c>
      <c r="E122" s="108"/>
      <c r="F122" s="108"/>
      <c r="G122" s="22"/>
      <c r="H122" s="22"/>
      <c r="I122" s="56"/>
    </row>
    <row r="123" spans="2:9" s="13" customFormat="1">
      <c r="B123" s="67" t="s">
        <v>403</v>
      </c>
      <c r="C123" s="153" t="s">
        <v>404</v>
      </c>
      <c r="D123" s="75"/>
      <c r="E123" s="16"/>
      <c r="F123" s="21"/>
      <c r="G123" s="21"/>
      <c r="H123" s="21">
        <f>+SUM(G124:G127)</f>
        <v>0</v>
      </c>
      <c r="I123" s="54"/>
    </row>
    <row r="124" spans="2:9" s="13" customFormat="1">
      <c r="B124" s="91" t="s">
        <v>405</v>
      </c>
      <c r="C124" s="156" t="s">
        <v>861</v>
      </c>
      <c r="D124" s="74" t="s">
        <v>32</v>
      </c>
      <c r="E124" s="104"/>
      <c r="F124" s="104"/>
      <c r="G124" s="20"/>
      <c r="H124" s="20"/>
      <c r="I124" s="52"/>
    </row>
    <row r="125" spans="2:9" s="13" customFormat="1">
      <c r="B125" s="91" t="s">
        <v>407</v>
      </c>
      <c r="C125" s="156" t="s">
        <v>862</v>
      </c>
      <c r="D125" s="74" t="s">
        <v>32</v>
      </c>
      <c r="E125" s="104"/>
      <c r="F125" s="104"/>
      <c r="G125" s="20"/>
      <c r="H125" s="20"/>
      <c r="I125" s="52"/>
    </row>
    <row r="126" spans="2:9" s="13" customFormat="1">
      <c r="B126" s="91" t="s">
        <v>409</v>
      </c>
      <c r="C126" s="156" t="s">
        <v>863</v>
      </c>
      <c r="D126" s="74" t="s">
        <v>32</v>
      </c>
      <c r="E126" s="104"/>
      <c r="F126" s="104"/>
      <c r="G126" s="20"/>
      <c r="H126" s="20"/>
      <c r="I126" s="52"/>
    </row>
    <row r="127" spans="2:9" s="27" customFormat="1">
      <c r="B127" s="96" t="s">
        <v>411</v>
      </c>
      <c r="C127" s="156" t="s">
        <v>864</v>
      </c>
      <c r="D127" s="74" t="s">
        <v>32</v>
      </c>
      <c r="E127" s="334"/>
      <c r="F127" s="334"/>
      <c r="G127" s="129"/>
      <c r="H127" s="129"/>
      <c r="I127" s="335"/>
    </row>
    <row r="128" spans="2:9" s="13" customFormat="1">
      <c r="B128" s="68" t="s">
        <v>413</v>
      </c>
      <c r="C128" s="162" t="s">
        <v>414</v>
      </c>
      <c r="D128" s="81"/>
      <c r="E128" s="16"/>
      <c r="F128" s="21"/>
      <c r="G128" s="21"/>
      <c r="H128" s="21">
        <f>+SUM(G129:G135)</f>
        <v>0</v>
      </c>
      <c r="I128" s="54"/>
    </row>
    <row r="129" spans="2:9" s="13" customFormat="1" ht="30">
      <c r="B129" s="91" t="s">
        <v>415</v>
      </c>
      <c r="C129" s="161" t="s">
        <v>865</v>
      </c>
      <c r="D129" s="82" t="s">
        <v>76</v>
      </c>
      <c r="E129" s="11"/>
      <c r="F129" s="20"/>
      <c r="G129" s="20"/>
      <c r="H129" s="20"/>
      <c r="I129" s="52"/>
    </row>
    <row r="130" spans="2:9" s="27" customFormat="1" ht="30">
      <c r="B130" s="96" t="s">
        <v>417</v>
      </c>
      <c r="C130" s="161" t="s">
        <v>866</v>
      </c>
      <c r="D130" s="82" t="s">
        <v>76</v>
      </c>
      <c r="E130" s="11"/>
      <c r="F130" s="129"/>
      <c r="G130" s="129"/>
      <c r="H130" s="129"/>
      <c r="I130" s="335"/>
    </row>
    <row r="131" spans="2:9" s="13" customFormat="1" ht="30">
      <c r="B131" s="91" t="s">
        <v>419</v>
      </c>
      <c r="C131" s="161" t="s">
        <v>867</v>
      </c>
      <c r="D131" s="82" t="s">
        <v>76</v>
      </c>
      <c r="E131" s="11"/>
      <c r="F131" s="104"/>
      <c r="G131" s="20"/>
      <c r="H131" s="20"/>
      <c r="I131" s="52"/>
    </row>
    <row r="132" spans="2:9" s="13" customFormat="1" ht="30">
      <c r="B132" s="91" t="s">
        <v>421</v>
      </c>
      <c r="C132" s="161" t="s">
        <v>868</v>
      </c>
      <c r="D132" s="82" t="s">
        <v>76</v>
      </c>
      <c r="E132" s="11"/>
      <c r="F132" s="104"/>
      <c r="G132" s="20"/>
      <c r="H132" s="20"/>
      <c r="I132" s="52"/>
    </row>
    <row r="133" spans="2:9" s="13" customFormat="1">
      <c r="B133" s="91" t="s">
        <v>423</v>
      </c>
      <c r="C133" s="163" t="s">
        <v>438</v>
      </c>
      <c r="D133" s="82" t="s">
        <v>76</v>
      </c>
      <c r="E133" s="11"/>
      <c r="F133" s="22"/>
      <c r="G133" s="22"/>
      <c r="H133" s="22"/>
      <c r="I133" s="56"/>
    </row>
    <row r="134" spans="2:9" s="13" customFormat="1">
      <c r="B134" s="91" t="s">
        <v>426</v>
      </c>
      <c r="C134" s="163" t="s">
        <v>440</v>
      </c>
      <c r="D134" s="82" t="s">
        <v>140</v>
      </c>
      <c r="E134" s="104"/>
      <c r="F134" s="104"/>
      <c r="G134" s="22"/>
      <c r="H134" s="22"/>
      <c r="I134" s="56"/>
    </row>
    <row r="135" spans="2:9" s="13" customFormat="1">
      <c r="B135" s="91" t="s">
        <v>428</v>
      </c>
      <c r="C135" s="163" t="s">
        <v>869</v>
      </c>
      <c r="D135" s="82" t="s">
        <v>76</v>
      </c>
      <c r="E135" s="104"/>
      <c r="F135" s="104"/>
      <c r="G135" s="22"/>
      <c r="H135" s="22"/>
      <c r="I135" s="56"/>
    </row>
    <row r="136" spans="2:9">
      <c r="B136" s="89" t="s">
        <v>462</v>
      </c>
      <c r="C136" s="138" t="s">
        <v>463</v>
      </c>
      <c r="D136" s="48"/>
      <c r="E136" s="17"/>
      <c r="F136" s="24"/>
      <c r="G136" s="24"/>
      <c r="H136" s="24"/>
      <c r="I136" s="58">
        <f>+H137+H161</f>
        <v>0</v>
      </c>
    </row>
    <row r="137" spans="2:9">
      <c r="B137" s="69" t="s">
        <v>464</v>
      </c>
      <c r="C137" s="164" t="s">
        <v>465</v>
      </c>
      <c r="D137" s="83"/>
      <c r="E137" s="16"/>
      <c r="F137" s="21"/>
      <c r="G137" s="21"/>
      <c r="H137" s="21">
        <f>SUM(G139:G160)</f>
        <v>0</v>
      </c>
      <c r="I137" s="54"/>
    </row>
    <row r="138" spans="2:9">
      <c r="B138" s="70" t="s">
        <v>466</v>
      </c>
      <c r="C138" s="165" t="s">
        <v>467</v>
      </c>
      <c r="D138" s="59"/>
      <c r="E138" s="11"/>
      <c r="F138" s="25"/>
      <c r="G138" s="25"/>
      <c r="H138" s="25"/>
      <c r="I138" s="60"/>
    </row>
    <row r="139" spans="2:9">
      <c r="B139" s="88" t="s">
        <v>468</v>
      </c>
      <c r="C139" s="166" t="s">
        <v>469</v>
      </c>
      <c r="D139" s="84" t="s">
        <v>470</v>
      </c>
      <c r="E139" s="104"/>
      <c r="F139" s="104"/>
      <c r="G139" s="22"/>
      <c r="H139" s="22"/>
      <c r="I139" s="56"/>
    </row>
    <row r="140" spans="2:9">
      <c r="B140" s="70" t="s">
        <v>473</v>
      </c>
      <c r="C140" s="165" t="s">
        <v>474</v>
      </c>
      <c r="D140" s="85"/>
      <c r="E140" s="107"/>
      <c r="F140" s="107"/>
      <c r="G140" s="22">
        <f t="shared" ref="G140:G202" si="0">F140*E140</f>
        <v>0</v>
      </c>
      <c r="H140" s="20"/>
      <c r="I140" s="52"/>
    </row>
    <row r="141" spans="2:9">
      <c r="B141" s="88" t="s">
        <v>475</v>
      </c>
      <c r="C141" s="167" t="s">
        <v>870</v>
      </c>
      <c r="D141" s="85" t="s">
        <v>140</v>
      </c>
      <c r="E141" s="104"/>
      <c r="F141" s="104"/>
      <c r="G141" s="22">
        <f t="shared" si="0"/>
        <v>0</v>
      </c>
      <c r="H141" s="20"/>
      <c r="I141" s="52"/>
    </row>
    <row r="142" spans="2:9">
      <c r="B142" s="88" t="s">
        <v>477</v>
      </c>
      <c r="C142" s="167" t="s">
        <v>871</v>
      </c>
      <c r="D142" s="85" t="s">
        <v>140</v>
      </c>
      <c r="E142" s="104"/>
      <c r="F142" s="104"/>
      <c r="G142" s="22"/>
      <c r="H142" s="20"/>
      <c r="I142" s="52"/>
    </row>
    <row r="143" spans="2:9">
      <c r="B143" s="88" t="s">
        <v>479</v>
      </c>
      <c r="C143" s="167" t="s">
        <v>872</v>
      </c>
      <c r="D143" s="85" t="s">
        <v>140</v>
      </c>
      <c r="E143" s="104"/>
      <c r="F143" s="104"/>
      <c r="G143" s="22"/>
      <c r="H143" s="20"/>
      <c r="I143" s="52"/>
    </row>
    <row r="144" spans="2:9">
      <c r="B144" s="70" t="s">
        <v>483</v>
      </c>
      <c r="C144" s="165" t="s">
        <v>484</v>
      </c>
      <c r="D144" s="85"/>
      <c r="E144" s="107"/>
      <c r="F144" s="107"/>
      <c r="G144" s="22">
        <f t="shared" si="0"/>
        <v>0</v>
      </c>
      <c r="H144" s="20"/>
      <c r="I144" s="52"/>
    </row>
    <row r="145" spans="2:9">
      <c r="B145" s="88" t="s">
        <v>485</v>
      </c>
      <c r="C145" s="167" t="s">
        <v>873</v>
      </c>
      <c r="D145" s="85" t="s">
        <v>76</v>
      </c>
      <c r="E145" s="104"/>
      <c r="F145" s="104"/>
      <c r="G145" s="22"/>
      <c r="H145" s="20"/>
      <c r="I145" s="52"/>
    </row>
    <row r="146" spans="2:9">
      <c r="B146" s="88" t="s">
        <v>487</v>
      </c>
      <c r="C146" s="167" t="s">
        <v>874</v>
      </c>
      <c r="D146" s="85" t="s">
        <v>76</v>
      </c>
      <c r="E146" s="104"/>
      <c r="F146" s="104"/>
      <c r="G146" s="22"/>
      <c r="H146" s="20"/>
      <c r="I146" s="52"/>
    </row>
    <row r="147" spans="2:9">
      <c r="B147" s="88" t="s">
        <v>489</v>
      </c>
      <c r="C147" s="167" t="s">
        <v>875</v>
      </c>
      <c r="D147" s="85" t="s">
        <v>76</v>
      </c>
      <c r="E147" s="104"/>
      <c r="F147" s="104"/>
      <c r="G147" s="22"/>
      <c r="H147" s="20"/>
      <c r="I147" s="52"/>
    </row>
    <row r="148" spans="2:9">
      <c r="B148" s="88" t="s">
        <v>491</v>
      </c>
      <c r="C148" s="167" t="s">
        <v>876</v>
      </c>
      <c r="D148" s="85" t="s">
        <v>76</v>
      </c>
      <c r="E148" s="104"/>
      <c r="F148" s="104"/>
      <c r="G148" s="22"/>
      <c r="H148" s="20"/>
      <c r="I148" s="52"/>
    </row>
    <row r="149" spans="2:9">
      <c r="B149" s="88" t="s">
        <v>493</v>
      </c>
      <c r="C149" s="167" t="s">
        <v>877</v>
      </c>
      <c r="D149" s="85" t="s">
        <v>76</v>
      </c>
      <c r="E149" s="104"/>
      <c r="F149" s="104"/>
      <c r="G149" s="22"/>
      <c r="H149" s="20"/>
      <c r="I149" s="52"/>
    </row>
    <row r="150" spans="2:9">
      <c r="B150" s="88" t="s">
        <v>495</v>
      </c>
      <c r="C150" s="167" t="s">
        <v>878</v>
      </c>
      <c r="D150" s="85" t="s">
        <v>76</v>
      </c>
      <c r="E150" s="104"/>
      <c r="F150" s="104"/>
      <c r="G150" s="22"/>
      <c r="H150" s="20"/>
      <c r="I150" s="52"/>
    </row>
    <row r="151" spans="2:9">
      <c r="B151" s="88" t="s">
        <v>497</v>
      </c>
      <c r="C151" s="167" t="s">
        <v>879</v>
      </c>
      <c r="D151" s="85" t="s">
        <v>76</v>
      </c>
      <c r="E151" s="104"/>
      <c r="F151" s="104"/>
      <c r="G151" s="22"/>
      <c r="H151" s="20"/>
      <c r="I151" s="52"/>
    </row>
    <row r="152" spans="2:9">
      <c r="B152" s="88" t="s">
        <v>499</v>
      </c>
      <c r="C152" s="167" t="s">
        <v>880</v>
      </c>
      <c r="D152" s="85" t="s">
        <v>76</v>
      </c>
      <c r="E152" s="104"/>
      <c r="F152" s="104"/>
      <c r="G152" s="22"/>
      <c r="H152" s="20"/>
      <c r="I152" s="52"/>
    </row>
    <row r="153" spans="2:9">
      <c r="B153" s="88" t="s">
        <v>501</v>
      </c>
      <c r="C153" s="167" t="s">
        <v>881</v>
      </c>
      <c r="D153" s="85" t="s">
        <v>76</v>
      </c>
      <c r="E153" s="104"/>
      <c r="F153" s="104"/>
      <c r="G153" s="22"/>
      <c r="H153" s="20"/>
      <c r="I153" s="52"/>
    </row>
    <row r="154" spans="2:9">
      <c r="B154" s="70" t="s">
        <v>511</v>
      </c>
      <c r="C154" s="165" t="s">
        <v>512</v>
      </c>
      <c r="D154" s="85"/>
      <c r="E154" s="107"/>
      <c r="F154" s="107"/>
      <c r="G154" s="22">
        <f t="shared" si="0"/>
        <v>0</v>
      </c>
      <c r="H154" s="26"/>
      <c r="I154" s="62"/>
    </row>
    <row r="155" spans="2:9">
      <c r="B155" s="88" t="s">
        <v>513</v>
      </c>
      <c r="C155" s="167" t="s">
        <v>514</v>
      </c>
      <c r="D155" s="85" t="s">
        <v>76</v>
      </c>
      <c r="E155" s="104"/>
      <c r="F155" s="104"/>
      <c r="G155" s="22"/>
      <c r="H155" s="20"/>
      <c r="I155" s="52"/>
    </row>
    <row r="156" spans="2:9">
      <c r="B156" s="88" t="s">
        <v>515</v>
      </c>
      <c r="C156" s="167" t="s">
        <v>516</v>
      </c>
      <c r="D156" s="85" t="s">
        <v>76</v>
      </c>
      <c r="E156" s="104"/>
      <c r="F156" s="104"/>
      <c r="G156" s="22"/>
      <c r="H156" s="20"/>
      <c r="I156" s="52"/>
    </row>
    <row r="157" spans="2:9">
      <c r="B157" s="88" t="s">
        <v>517</v>
      </c>
      <c r="C157" s="167" t="s">
        <v>518</v>
      </c>
      <c r="D157" s="85" t="s">
        <v>76</v>
      </c>
      <c r="E157" s="104"/>
      <c r="F157" s="104"/>
      <c r="G157" s="22"/>
      <c r="H157" s="22"/>
      <c r="I157" s="56"/>
    </row>
    <row r="158" spans="2:9">
      <c r="B158" s="70" t="s">
        <v>519</v>
      </c>
      <c r="C158" s="140" t="s">
        <v>520</v>
      </c>
      <c r="D158" s="59"/>
      <c r="E158" s="107"/>
      <c r="F158" s="107"/>
      <c r="G158" s="22">
        <f t="shared" si="0"/>
        <v>0</v>
      </c>
      <c r="H158" s="25"/>
      <c r="I158" s="60"/>
    </row>
    <row r="159" spans="2:9">
      <c r="B159" s="88" t="s">
        <v>521</v>
      </c>
      <c r="C159" s="160" t="s">
        <v>882</v>
      </c>
      <c r="D159" s="79" t="s">
        <v>76</v>
      </c>
      <c r="E159" s="104"/>
      <c r="F159" s="104"/>
      <c r="G159" s="22"/>
      <c r="H159" s="20"/>
      <c r="I159" s="52"/>
    </row>
    <row r="160" spans="2:9">
      <c r="B160" s="88" t="s">
        <v>523</v>
      </c>
      <c r="C160" s="160" t="s">
        <v>524</v>
      </c>
      <c r="D160" s="79" t="s">
        <v>76</v>
      </c>
      <c r="E160" s="104"/>
      <c r="F160" s="104"/>
      <c r="G160" s="22"/>
      <c r="H160" s="20"/>
      <c r="I160" s="52"/>
    </row>
    <row r="161" spans="2:9">
      <c r="B161" s="68" t="s">
        <v>525</v>
      </c>
      <c r="C161" s="162" t="s">
        <v>526</v>
      </c>
      <c r="D161" s="81"/>
      <c r="E161" s="172"/>
      <c r="F161" s="172"/>
      <c r="G161" s="21">
        <f t="shared" si="0"/>
        <v>0</v>
      </c>
      <c r="H161" s="21">
        <f>SUM(G163:G189)</f>
        <v>0</v>
      </c>
      <c r="I161" s="54"/>
    </row>
    <row r="162" spans="2:9">
      <c r="B162" s="95" t="s">
        <v>527</v>
      </c>
      <c r="C162" s="140" t="s">
        <v>528</v>
      </c>
      <c r="D162" s="79"/>
      <c r="E162" s="107"/>
      <c r="F162" s="107"/>
      <c r="G162" s="22">
        <f t="shared" si="0"/>
        <v>0</v>
      </c>
      <c r="H162" s="26"/>
      <c r="I162" s="62"/>
    </row>
    <row r="163" spans="2:9">
      <c r="B163" s="88" t="s">
        <v>529</v>
      </c>
      <c r="C163" s="160" t="s">
        <v>530</v>
      </c>
      <c r="D163" s="79" t="s">
        <v>470</v>
      </c>
      <c r="E163" s="104"/>
      <c r="F163" s="104"/>
      <c r="G163" s="22"/>
      <c r="H163" s="20"/>
      <c r="I163" s="52"/>
    </row>
    <row r="164" spans="2:9">
      <c r="B164" s="88" t="s">
        <v>531</v>
      </c>
      <c r="C164" s="168" t="s">
        <v>532</v>
      </c>
      <c r="D164" s="79" t="s">
        <v>470</v>
      </c>
      <c r="E164" s="104"/>
      <c r="F164" s="104"/>
      <c r="G164" s="22"/>
      <c r="H164" s="22"/>
      <c r="I164" s="56"/>
    </row>
    <row r="165" spans="2:9">
      <c r="B165" s="88" t="s">
        <v>533</v>
      </c>
      <c r="C165" s="168" t="s">
        <v>534</v>
      </c>
      <c r="D165" s="79" t="s">
        <v>470</v>
      </c>
      <c r="E165" s="104"/>
      <c r="F165" s="104"/>
      <c r="G165" s="22"/>
      <c r="H165" s="22"/>
      <c r="I165" s="56"/>
    </row>
    <row r="166" spans="2:9">
      <c r="B166" s="88" t="s">
        <v>535</v>
      </c>
      <c r="C166" s="168" t="s">
        <v>536</v>
      </c>
      <c r="D166" s="79" t="s">
        <v>470</v>
      </c>
      <c r="E166" s="104"/>
      <c r="F166" s="104"/>
      <c r="G166" s="22"/>
      <c r="H166" s="22"/>
      <c r="I166" s="56"/>
    </row>
    <row r="167" spans="2:9">
      <c r="B167" s="88" t="s">
        <v>537</v>
      </c>
      <c r="C167" s="160" t="s">
        <v>538</v>
      </c>
      <c r="D167" s="79" t="s">
        <v>470</v>
      </c>
      <c r="E167" s="104"/>
      <c r="F167" s="104"/>
      <c r="G167" s="22"/>
      <c r="H167" s="20"/>
      <c r="I167" s="52"/>
    </row>
    <row r="168" spans="2:9">
      <c r="B168" s="88" t="s">
        <v>539</v>
      </c>
      <c r="C168" s="160" t="s">
        <v>540</v>
      </c>
      <c r="D168" s="79" t="s">
        <v>470</v>
      </c>
      <c r="E168" s="104"/>
      <c r="F168" s="104"/>
      <c r="G168" s="22"/>
      <c r="H168" s="20"/>
      <c r="I168" s="52"/>
    </row>
    <row r="169" spans="2:9">
      <c r="B169" s="88" t="s">
        <v>541</v>
      </c>
      <c r="C169" s="160" t="s">
        <v>542</v>
      </c>
      <c r="D169" s="79" t="s">
        <v>470</v>
      </c>
      <c r="E169" s="104"/>
      <c r="F169" s="104"/>
      <c r="G169" s="22"/>
      <c r="H169" s="20"/>
      <c r="I169" s="52"/>
    </row>
    <row r="170" spans="2:9">
      <c r="B170" s="95" t="s">
        <v>548</v>
      </c>
      <c r="C170" s="140" t="s">
        <v>549</v>
      </c>
      <c r="D170" s="79"/>
      <c r="E170" s="107"/>
      <c r="F170" s="107"/>
      <c r="G170" s="22"/>
      <c r="H170" s="26"/>
      <c r="I170" s="62"/>
    </row>
    <row r="171" spans="2:9">
      <c r="B171" s="88" t="s">
        <v>550</v>
      </c>
      <c r="C171" s="160" t="s">
        <v>551</v>
      </c>
      <c r="D171" s="79" t="s">
        <v>140</v>
      </c>
      <c r="E171" s="104"/>
      <c r="F171" s="104"/>
      <c r="G171" s="22"/>
      <c r="H171" s="20"/>
      <c r="I171" s="52"/>
    </row>
    <row r="172" spans="2:9">
      <c r="B172" s="88" t="s">
        <v>552</v>
      </c>
      <c r="C172" s="160" t="s">
        <v>553</v>
      </c>
      <c r="D172" s="79" t="s">
        <v>140</v>
      </c>
      <c r="E172" s="104"/>
      <c r="F172" s="104"/>
      <c r="G172" s="22"/>
      <c r="H172" s="20"/>
      <c r="I172" s="52"/>
    </row>
    <row r="173" spans="2:9">
      <c r="B173" s="88" t="s">
        <v>554</v>
      </c>
      <c r="C173" s="160" t="s">
        <v>555</v>
      </c>
      <c r="D173" s="79" t="s">
        <v>140</v>
      </c>
      <c r="E173" s="104"/>
      <c r="F173" s="104"/>
      <c r="G173" s="22"/>
      <c r="H173" s="20"/>
      <c r="I173" s="52"/>
    </row>
    <row r="174" spans="2:9">
      <c r="B174" s="88" t="s">
        <v>556</v>
      </c>
      <c r="C174" s="160" t="s">
        <v>557</v>
      </c>
      <c r="D174" s="79" t="s">
        <v>140</v>
      </c>
      <c r="E174" s="104"/>
      <c r="F174" s="224"/>
      <c r="G174" s="22"/>
      <c r="H174" s="26"/>
      <c r="I174" s="62"/>
    </row>
    <row r="175" spans="2:9">
      <c r="B175" s="95" t="s">
        <v>562</v>
      </c>
      <c r="C175" s="140" t="s">
        <v>563</v>
      </c>
      <c r="D175" s="79"/>
      <c r="E175" s="107"/>
      <c r="F175" s="107"/>
      <c r="G175" s="22">
        <f t="shared" si="0"/>
        <v>0</v>
      </c>
      <c r="H175" s="20"/>
      <c r="I175" s="52"/>
    </row>
    <row r="176" spans="2:9">
      <c r="B176" s="88" t="s">
        <v>564</v>
      </c>
      <c r="C176" s="160" t="s">
        <v>565</v>
      </c>
      <c r="D176" s="79" t="s">
        <v>566</v>
      </c>
      <c r="E176" s="104"/>
      <c r="F176" s="104"/>
      <c r="G176" s="22"/>
      <c r="H176" s="20"/>
      <c r="I176" s="52"/>
    </row>
    <row r="177" spans="2:9">
      <c r="B177" s="88" t="s">
        <v>567</v>
      </c>
      <c r="C177" s="160" t="s">
        <v>568</v>
      </c>
      <c r="D177" s="79" t="s">
        <v>566</v>
      </c>
      <c r="E177" s="104"/>
      <c r="F177" s="104"/>
      <c r="G177" s="22"/>
      <c r="H177" s="20"/>
      <c r="I177" s="52"/>
    </row>
    <row r="178" spans="2:9">
      <c r="B178" s="88" t="s">
        <v>569</v>
      </c>
      <c r="C178" s="160" t="s">
        <v>570</v>
      </c>
      <c r="D178" s="79" t="s">
        <v>566</v>
      </c>
      <c r="E178" s="104"/>
      <c r="F178" s="104"/>
      <c r="G178" s="22"/>
      <c r="H178" s="20"/>
      <c r="I178" s="52"/>
    </row>
    <row r="179" spans="2:9">
      <c r="B179" s="88" t="s">
        <v>571</v>
      </c>
      <c r="C179" s="160" t="s">
        <v>572</v>
      </c>
      <c r="D179" s="79" t="s">
        <v>566</v>
      </c>
      <c r="E179" s="104"/>
      <c r="F179" s="104"/>
      <c r="G179" s="22"/>
      <c r="H179" s="20"/>
      <c r="I179" s="52"/>
    </row>
    <row r="180" spans="2:9">
      <c r="B180" s="88" t="s">
        <v>573</v>
      </c>
      <c r="C180" s="160" t="s">
        <v>574</v>
      </c>
      <c r="D180" s="79" t="s">
        <v>566</v>
      </c>
      <c r="E180" s="104"/>
      <c r="F180" s="104"/>
      <c r="G180" s="22"/>
      <c r="H180" s="20"/>
      <c r="I180" s="52"/>
    </row>
    <row r="181" spans="2:9" ht="14.25" customHeight="1">
      <c r="B181" s="95" t="s">
        <v>577</v>
      </c>
      <c r="C181" s="140" t="s">
        <v>578</v>
      </c>
      <c r="D181" s="79"/>
      <c r="E181" s="107"/>
      <c r="F181" s="107"/>
      <c r="G181" s="22">
        <f t="shared" si="0"/>
        <v>0</v>
      </c>
      <c r="H181" s="26"/>
      <c r="I181" s="62"/>
    </row>
    <row r="182" spans="2:9">
      <c r="B182" s="88" t="s">
        <v>579</v>
      </c>
      <c r="C182" s="160" t="s">
        <v>580</v>
      </c>
      <c r="D182" s="79" t="s">
        <v>566</v>
      </c>
      <c r="E182" s="104"/>
      <c r="F182" s="104"/>
      <c r="G182" s="22"/>
      <c r="H182" s="20"/>
      <c r="I182" s="52"/>
    </row>
    <row r="183" spans="2:9">
      <c r="B183" s="95" t="s">
        <v>581</v>
      </c>
      <c r="C183" s="140" t="s">
        <v>582</v>
      </c>
      <c r="D183" s="59"/>
      <c r="E183" s="107"/>
      <c r="F183" s="107"/>
      <c r="G183" s="22">
        <f t="shared" si="0"/>
        <v>0</v>
      </c>
      <c r="H183" s="20"/>
      <c r="I183" s="52"/>
    </row>
    <row r="184" spans="2:9">
      <c r="B184" s="88" t="s">
        <v>583</v>
      </c>
      <c r="C184" s="160" t="s">
        <v>584</v>
      </c>
      <c r="D184" s="79" t="s">
        <v>81</v>
      </c>
      <c r="E184" s="104"/>
      <c r="F184" s="104"/>
      <c r="G184" s="22"/>
      <c r="H184" s="20"/>
      <c r="I184" s="52"/>
    </row>
    <row r="185" spans="2:9">
      <c r="B185" s="88" t="s">
        <v>585</v>
      </c>
      <c r="C185" s="160" t="s">
        <v>586</v>
      </c>
      <c r="D185" s="79" t="s">
        <v>32</v>
      </c>
      <c r="E185" s="104"/>
      <c r="F185" s="104"/>
      <c r="G185" s="22"/>
      <c r="H185" s="20"/>
      <c r="I185" s="52"/>
    </row>
    <row r="186" spans="2:9">
      <c r="B186" s="88" t="s">
        <v>587</v>
      </c>
      <c r="C186" s="160" t="s">
        <v>588</v>
      </c>
      <c r="D186" s="79" t="s">
        <v>81</v>
      </c>
      <c r="E186" s="104"/>
      <c r="F186" s="104"/>
      <c r="G186" s="22"/>
      <c r="H186" s="20"/>
      <c r="I186" s="52"/>
    </row>
    <row r="187" spans="2:9">
      <c r="B187" s="95" t="s">
        <v>590</v>
      </c>
      <c r="C187" s="140" t="s">
        <v>520</v>
      </c>
      <c r="D187" s="59"/>
      <c r="E187" s="107"/>
      <c r="F187" s="107"/>
      <c r="G187" s="22">
        <f t="shared" si="0"/>
        <v>0</v>
      </c>
      <c r="H187" s="25"/>
      <c r="I187" s="60"/>
    </row>
    <row r="188" spans="2:9">
      <c r="B188" s="88" t="s">
        <v>591</v>
      </c>
      <c r="C188" s="160" t="s">
        <v>883</v>
      </c>
      <c r="D188" s="79" t="s">
        <v>76</v>
      </c>
      <c r="E188" s="104"/>
      <c r="F188" s="104"/>
      <c r="G188" s="22"/>
      <c r="H188" s="20"/>
      <c r="I188" s="52"/>
    </row>
    <row r="189" spans="2:9">
      <c r="B189" s="88" t="s">
        <v>593</v>
      </c>
      <c r="C189" s="161" t="s">
        <v>884</v>
      </c>
      <c r="D189" s="79" t="s">
        <v>76</v>
      </c>
      <c r="E189" s="104"/>
      <c r="F189" s="104"/>
      <c r="G189" s="22"/>
      <c r="H189" s="20"/>
      <c r="I189" s="52"/>
    </row>
    <row r="190" spans="2:9">
      <c r="B190" s="89" t="s">
        <v>616</v>
      </c>
      <c r="C190" s="138" t="s">
        <v>617</v>
      </c>
      <c r="D190" s="48"/>
      <c r="E190" s="173"/>
      <c r="F190" s="173"/>
      <c r="G190" s="24">
        <f t="shared" si="0"/>
        <v>0</v>
      </c>
      <c r="H190" s="24"/>
      <c r="I190" s="214">
        <f>+H191+H195+H202+H210+H214+H224+H229</f>
        <v>0</v>
      </c>
    </row>
    <row r="191" spans="2:9">
      <c r="B191" s="67" t="s">
        <v>618</v>
      </c>
      <c r="C191" s="153" t="s">
        <v>619</v>
      </c>
      <c r="D191" s="75"/>
      <c r="E191" s="172"/>
      <c r="F191" s="172"/>
      <c r="G191" s="21">
        <f t="shared" si="0"/>
        <v>0</v>
      </c>
      <c r="H191" s="21">
        <f>SUM(G192:G194)</f>
        <v>0</v>
      </c>
      <c r="I191" s="54"/>
    </row>
    <row r="192" spans="2:9" ht="97.5" customHeight="1">
      <c r="B192" s="88" t="s">
        <v>620</v>
      </c>
      <c r="C192" s="156" t="s">
        <v>885</v>
      </c>
      <c r="D192" s="74" t="s">
        <v>76</v>
      </c>
      <c r="E192" s="108"/>
      <c r="F192" s="124"/>
      <c r="G192" s="22"/>
      <c r="H192" s="11"/>
      <c r="I192" s="43"/>
    </row>
    <row r="193" spans="2:9" ht="97.5" customHeight="1">
      <c r="B193" s="88" t="s">
        <v>623</v>
      </c>
      <c r="C193" s="156" t="s">
        <v>624</v>
      </c>
      <c r="D193" s="74" t="s">
        <v>76</v>
      </c>
      <c r="E193" s="108"/>
      <c r="F193" s="124"/>
      <c r="G193" s="22"/>
      <c r="H193" s="11"/>
      <c r="I193" s="43"/>
    </row>
    <row r="194" spans="2:9" ht="30">
      <c r="B194" s="88" t="s">
        <v>626</v>
      </c>
      <c r="C194" s="156" t="s">
        <v>627</v>
      </c>
      <c r="D194" s="74" t="s">
        <v>76</v>
      </c>
      <c r="E194" s="104"/>
      <c r="F194" s="105"/>
      <c r="G194" s="20"/>
      <c r="H194" s="20"/>
      <c r="I194" s="52"/>
    </row>
    <row r="195" spans="2:9">
      <c r="B195" s="67" t="s">
        <v>631</v>
      </c>
      <c r="C195" s="153" t="s">
        <v>632</v>
      </c>
      <c r="D195" s="40"/>
      <c r="E195" s="172"/>
      <c r="F195" s="172"/>
      <c r="G195" s="21">
        <f t="shared" si="0"/>
        <v>0</v>
      </c>
      <c r="H195" s="21">
        <f>SUM(G196:G200)</f>
        <v>0</v>
      </c>
      <c r="I195" s="54"/>
    </row>
    <row r="196" spans="2:9">
      <c r="B196" s="88" t="s">
        <v>633</v>
      </c>
      <c r="C196" s="154" t="s">
        <v>634</v>
      </c>
      <c r="D196" s="74" t="s">
        <v>470</v>
      </c>
      <c r="E196" s="104"/>
      <c r="F196" s="104"/>
      <c r="G196" s="22"/>
      <c r="H196" s="22"/>
      <c r="I196" s="56"/>
    </row>
    <row r="197" spans="2:9">
      <c r="B197" s="88" t="s">
        <v>636</v>
      </c>
      <c r="C197" s="154" t="s">
        <v>637</v>
      </c>
      <c r="D197" s="74" t="s">
        <v>470</v>
      </c>
      <c r="E197" s="104"/>
      <c r="F197" s="104"/>
      <c r="G197" s="22"/>
      <c r="H197" s="22"/>
      <c r="I197" s="56"/>
    </row>
    <row r="198" spans="2:9">
      <c r="B198" s="88" t="s">
        <v>638</v>
      </c>
      <c r="C198" s="154" t="s">
        <v>886</v>
      </c>
      <c r="D198" s="74" t="s">
        <v>470</v>
      </c>
      <c r="E198" s="104"/>
      <c r="F198" s="104"/>
      <c r="G198" s="22"/>
      <c r="H198" s="22"/>
      <c r="I198" s="56"/>
    </row>
    <row r="199" spans="2:9">
      <c r="B199" s="88" t="s">
        <v>640</v>
      </c>
      <c r="C199" s="154" t="s">
        <v>641</v>
      </c>
      <c r="D199" s="74" t="s">
        <v>470</v>
      </c>
      <c r="E199" s="104"/>
      <c r="F199" s="104"/>
      <c r="G199" s="22"/>
      <c r="H199" s="22"/>
      <c r="I199" s="56"/>
    </row>
    <row r="200" spans="2:9">
      <c r="B200" s="88" t="s">
        <v>642</v>
      </c>
      <c r="C200" s="154" t="s">
        <v>643</v>
      </c>
      <c r="D200" s="74" t="s">
        <v>470</v>
      </c>
      <c r="E200" s="104"/>
      <c r="F200" s="104"/>
      <c r="G200" s="22"/>
      <c r="H200" s="22"/>
      <c r="I200" s="56"/>
    </row>
    <row r="201" spans="2:9">
      <c r="B201" s="88" t="s">
        <v>887</v>
      </c>
      <c r="C201" s="154" t="s">
        <v>888</v>
      </c>
      <c r="D201" s="74"/>
      <c r="E201" s="104"/>
      <c r="F201" s="104"/>
      <c r="G201" s="22"/>
      <c r="H201" s="22"/>
      <c r="I201" s="56"/>
    </row>
    <row r="202" spans="2:9">
      <c r="B202" s="67" t="s">
        <v>645</v>
      </c>
      <c r="C202" s="153" t="s">
        <v>646</v>
      </c>
      <c r="D202" s="75"/>
      <c r="E202" s="172"/>
      <c r="F202" s="172"/>
      <c r="G202" s="21">
        <f t="shared" si="0"/>
        <v>0</v>
      </c>
      <c r="H202" s="16">
        <f>SUM(G203:G209)</f>
        <v>0</v>
      </c>
      <c r="I202" s="45"/>
    </row>
    <row r="203" spans="2:9">
      <c r="B203" s="88" t="s">
        <v>647</v>
      </c>
      <c r="C203" s="154" t="s">
        <v>648</v>
      </c>
      <c r="D203" s="74" t="s">
        <v>470</v>
      </c>
      <c r="E203" s="104"/>
      <c r="F203" s="104"/>
      <c r="G203" s="22"/>
      <c r="H203" s="22"/>
      <c r="I203" s="56"/>
    </row>
    <row r="204" spans="2:9">
      <c r="B204" s="88" t="s">
        <v>649</v>
      </c>
      <c r="C204" s="154" t="s">
        <v>650</v>
      </c>
      <c r="D204" s="74" t="s">
        <v>470</v>
      </c>
      <c r="E204" s="104"/>
      <c r="F204" s="104"/>
      <c r="G204" s="22"/>
      <c r="H204" s="22"/>
      <c r="I204" s="56"/>
    </row>
    <row r="205" spans="2:9">
      <c r="B205" s="88" t="s">
        <v>651</v>
      </c>
      <c r="C205" s="154" t="s">
        <v>652</v>
      </c>
      <c r="D205" s="74" t="s">
        <v>470</v>
      </c>
      <c r="E205" s="104"/>
      <c r="F205" s="104"/>
      <c r="G205" s="22"/>
      <c r="H205" s="10"/>
      <c r="I205" s="38"/>
    </row>
    <row r="206" spans="2:9">
      <c r="B206" s="88" t="s">
        <v>653</v>
      </c>
      <c r="C206" s="154" t="s">
        <v>654</v>
      </c>
      <c r="D206" s="74" t="s">
        <v>470</v>
      </c>
      <c r="E206" s="104"/>
      <c r="F206" s="104"/>
      <c r="G206" s="22"/>
      <c r="H206" s="10"/>
      <c r="I206" s="38"/>
    </row>
    <row r="207" spans="2:9">
      <c r="B207" s="88" t="s">
        <v>655</v>
      </c>
      <c r="C207" s="154" t="s">
        <v>656</v>
      </c>
      <c r="D207" s="74" t="s">
        <v>470</v>
      </c>
      <c r="E207" s="104"/>
      <c r="F207" s="104"/>
      <c r="G207" s="22"/>
      <c r="H207" s="10"/>
      <c r="I207" s="38"/>
    </row>
    <row r="208" spans="2:9">
      <c r="B208" s="88" t="s">
        <v>657</v>
      </c>
      <c r="C208" s="154" t="s">
        <v>658</v>
      </c>
      <c r="D208" s="74" t="s">
        <v>470</v>
      </c>
      <c r="E208" s="104"/>
      <c r="F208" s="104"/>
      <c r="G208" s="22"/>
      <c r="H208" s="10"/>
      <c r="I208" s="38"/>
    </row>
    <row r="209" spans="2:9">
      <c r="B209" s="88" t="s">
        <v>659</v>
      </c>
      <c r="C209" s="155" t="s">
        <v>660</v>
      </c>
      <c r="D209" s="74" t="s">
        <v>470</v>
      </c>
      <c r="E209" s="104"/>
      <c r="F209" s="104"/>
      <c r="G209" s="22"/>
      <c r="H209" s="10"/>
      <c r="I209" s="38"/>
    </row>
    <row r="210" spans="2:9" s="27" customFormat="1">
      <c r="B210" s="67" t="s">
        <v>662</v>
      </c>
      <c r="C210" s="153" t="s">
        <v>663</v>
      </c>
      <c r="D210" s="75"/>
      <c r="E210" s="172"/>
      <c r="F210" s="172"/>
      <c r="G210" s="21">
        <f t="shared" ref="G210:G224" si="1">F210*E210</f>
        <v>0</v>
      </c>
      <c r="H210" s="16">
        <f>SUM(G211:G213)</f>
        <v>0</v>
      </c>
      <c r="I210" s="45"/>
    </row>
    <row r="211" spans="2:9">
      <c r="B211" s="88" t="s">
        <v>664</v>
      </c>
      <c r="C211" s="155" t="s">
        <v>889</v>
      </c>
      <c r="D211" s="73" t="s">
        <v>470</v>
      </c>
      <c r="E211" s="104"/>
      <c r="F211" s="104"/>
      <c r="G211" s="22"/>
      <c r="H211" s="10"/>
      <c r="I211" s="38"/>
    </row>
    <row r="212" spans="2:9" ht="30">
      <c r="B212" s="88" t="s">
        <v>666</v>
      </c>
      <c r="C212" s="158" t="s">
        <v>890</v>
      </c>
      <c r="D212" s="74" t="s">
        <v>470</v>
      </c>
      <c r="E212" s="104"/>
      <c r="F212" s="104"/>
      <c r="G212" s="22"/>
      <c r="H212" s="11"/>
      <c r="I212" s="43"/>
    </row>
    <row r="213" spans="2:9" ht="30">
      <c r="B213" s="88" t="s">
        <v>668</v>
      </c>
      <c r="C213" s="158" t="s">
        <v>891</v>
      </c>
      <c r="D213" s="73" t="s">
        <v>470</v>
      </c>
      <c r="E213" s="104"/>
      <c r="F213" s="104"/>
      <c r="G213" s="22"/>
      <c r="H213" s="11"/>
      <c r="I213" s="43"/>
    </row>
    <row r="214" spans="2:9" s="27" customFormat="1">
      <c r="B214" s="67" t="s">
        <v>672</v>
      </c>
      <c r="C214" s="153" t="s">
        <v>673</v>
      </c>
      <c r="D214" s="75"/>
      <c r="E214" s="172"/>
      <c r="F214" s="172"/>
      <c r="G214" s="21">
        <f t="shared" si="1"/>
        <v>0</v>
      </c>
      <c r="H214" s="21">
        <f>SUM(G215:G223)</f>
        <v>0</v>
      </c>
      <c r="I214" s="45"/>
    </row>
    <row r="215" spans="2:9" s="27" customFormat="1">
      <c r="B215" s="96" t="s">
        <v>674</v>
      </c>
      <c r="C215" s="156" t="s">
        <v>675</v>
      </c>
      <c r="D215" s="74" t="s">
        <v>140</v>
      </c>
      <c r="E215" s="104"/>
      <c r="F215" s="104"/>
      <c r="G215" s="22"/>
      <c r="H215" s="104"/>
      <c r="I215" s="22"/>
    </row>
    <row r="216" spans="2:9" s="27" customFormat="1">
      <c r="B216" s="96" t="s">
        <v>677</v>
      </c>
      <c r="C216" s="156" t="s">
        <v>678</v>
      </c>
      <c r="D216" s="74" t="s">
        <v>140</v>
      </c>
      <c r="E216" s="104"/>
      <c r="F216" s="104"/>
      <c r="G216" s="22"/>
      <c r="H216" s="104"/>
      <c r="I216" s="22"/>
    </row>
    <row r="217" spans="2:9">
      <c r="B217" s="96" t="s">
        <v>679</v>
      </c>
      <c r="C217" s="154" t="s">
        <v>680</v>
      </c>
      <c r="D217" s="74" t="s">
        <v>140</v>
      </c>
      <c r="E217" s="104"/>
      <c r="F217" s="104"/>
      <c r="G217" s="22"/>
      <c r="H217" s="104"/>
      <c r="I217" s="22"/>
    </row>
    <row r="218" spans="2:9" s="27" customFormat="1">
      <c r="B218" s="96" t="s">
        <v>681</v>
      </c>
      <c r="C218" s="156" t="s">
        <v>682</v>
      </c>
      <c r="D218" s="74" t="s">
        <v>140</v>
      </c>
      <c r="E218" s="104"/>
      <c r="F218" s="104"/>
      <c r="G218" s="22"/>
      <c r="H218" s="104"/>
      <c r="I218" s="22"/>
    </row>
    <row r="219" spans="2:9" s="27" customFormat="1">
      <c r="B219" s="96" t="s">
        <v>683</v>
      </c>
      <c r="C219" s="156" t="s">
        <v>684</v>
      </c>
      <c r="D219" s="74" t="s">
        <v>140</v>
      </c>
      <c r="E219" s="104"/>
      <c r="F219" s="104"/>
      <c r="G219" s="22"/>
      <c r="H219" s="104"/>
      <c r="I219" s="22"/>
    </row>
    <row r="220" spans="2:9" s="27" customFormat="1">
      <c r="B220" s="96" t="s">
        <v>685</v>
      </c>
      <c r="C220" s="156" t="s">
        <v>686</v>
      </c>
      <c r="D220" s="74" t="s">
        <v>140</v>
      </c>
      <c r="E220" s="104"/>
      <c r="F220" s="104"/>
      <c r="G220" s="22"/>
      <c r="H220" s="104"/>
      <c r="I220" s="22"/>
    </row>
    <row r="221" spans="2:9">
      <c r="B221" s="96" t="s">
        <v>687</v>
      </c>
      <c r="C221" s="154" t="s">
        <v>688</v>
      </c>
      <c r="D221" s="74" t="s">
        <v>140</v>
      </c>
      <c r="E221" s="104"/>
      <c r="F221" s="104"/>
      <c r="G221" s="22"/>
      <c r="H221" s="104"/>
      <c r="I221" s="22"/>
    </row>
    <row r="222" spans="2:9">
      <c r="B222" s="96" t="s">
        <v>689</v>
      </c>
      <c r="C222" s="154" t="s">
        <v>690</v>
      </c>
      <c r="D222" s="74" t="s">
        <v>76</v>
      </c>
      <c r="E222" s="104"/>
      <c r="F222" s="104"/>
      <c r="G222" s="22"/>
      <c r="H222" s="104"/>
      <c r="I222" s="22"/>
    </row>
    <row r="223" spans="2:9">
      <c r="B223" s="96" t="s">
        <v>691</v>
      </c>
      <c r="C223" s="154" t="s">
        <v>692</v>
      </c>
      <c r="D223" s="74" t="s">
        <v>76</v>
      </c>
      <c r="E223" s="104"/>
      <c r="F223" s="104"/>
      <c r="G223" s="22"/>
      <c r="H223" s="104"/>
      <c r="I223" s="22"/>
    </row>
    <row r="224" spans="2:9" s="27" customFormat="1">
      <c r="B224" s="67" t="s">
        <v>706</v>
      </c>
      <c r="C224" s="153" t="s">
        <v>707</v>
      </c>
      <c r="D224" s="75"/>
      <c r="E224" s="172"/>
      <c r="F224" s="172"/>
      <c r="G224" s="21">
        <f t="shared" si="1"/>
        <v>0</v>
      </c>
      <c r="H224" s="16">
        <f>SUM(G225:G228)</f>
        <v>0</v>
      </c>
      <c r="I224" s="45"/>
    </row>
    <row r="225" spans="2:9" s="27" customFormat="1" ht="30">
      <c r="B225" s="96" t="s">
        <v>708</v>
      </c>
      <c r="C225" s="156" t="s">
        <v>709</v>
      </c>
      <c r="D225" s="74" t="s">
        <v>710</v>
      </c>
      <c r="E225" s="104"/>
      <c r="F225" s="104"/>
      <c r="G225" s="22"/>
      <c r="H225" s="11"/>
      <c r="I225" s="43"/>
    </row>
    <row r="226" spans="2:9" s="27" customFormat="1">
      <c r="B226" s="96" t="s">
        <v>711</v>
      </c>
      <c r="C226" s="156" t="s">
        <v>892</v>
      </c>
      <c r="D226" s="74" t="s">
        <v>76</v>
      </c>
      <c r="E226" s="104"/>
      <c r="F226" s="104"/>
      <c r="G226" s="22"/>
      <c r="H226" s="11"/>
      <c r="I226" s="43"/>
    </row>
    <row r="227" spans="2:9">
      <c r="B227" s="96" t="s">
        <v>713</v>
      </c>
      <c r="C227" s="154" t="s">
        <v>712</v>
      </c>
      <c r="D227" s="74" t="s">
        <v>140</v>
      </c>
      <c r="E227" s="104"/>
      <c r="F227" s="104"/>
      <c r="G227" s="22"/>
      <c r="H227" s="11"/>
      <c r="I227" s="43"/>
    </row>
    <row r="228" spans="2:9">
      <c r="B228" s="96" t="s">
        <v>893</v>
      </c>
      <c r="C228" s="154" t="s">
        <v>714</v>
      </c>
      <c r="D228" s="74" t="s">
        <v>140</v>
      </c>
      <c r="E228" s="104"/>
      <c r="F228" s="104"/>
      <c r="G228" s="22"/>
      <c r="H228" s="11"/>
      <c r="I228" s="43"/>
    </row>
    <row r="229" spans="2:9">
      <c r="B229" s="67" t="s">
        <v>723</v>
      </c>
      <c r="C229" s="153" t="s">
        <v>724</v>
      </c>
      <c r="D229" s="75"/>
      <c r="E229" s="172"/>
      <c r="F229" s="172"/>
      <c r="G229" s="21"/>
      <c r="H229" s="16">
        <f>SUM(G231:G231)</f>
        <v>0</v>
      </c>
      <c r="I229" s="45"/>
    </row>
    <row r="230" spans="2:9" ht="30.75" customHeight="1">
      <c r="B230" s="88" t="s">
        <v>725</v>
      </c>
      <c r="C230" s="156" t="s">
        <v>894</v>
      </c>
      <c r="D230" s="74" t="s">
        <v>76</v>
      </c>
      <c r="E230" s="187"/>
      <c r="F230" s="187"/>
      <c r="G230" s="22"/>
      <c r="H230" s="10"/>
      <c r="I230" s="38"/>
    </row>
    <row r="231" spans="2:9">
      <c r="B231" s="88" t="s">
        <v>727</v>
      </c>
      <c r="C231" s="154" t="s">
        <v>734</v>
      </c>
      <c r="D231" s="74" t="s">
        <v>76</v>
      </c>
      <c r="E231" s="179"/>
      <c r="F231" s="179"/>
      <c r="G231" s="22"/>
      <c r="H231" s="10"/>
      <c r="I231" s="38"/>
    </row>
    <row r="232" spans="2:9">
      <c r="B232" s="67" t="s">
        <v>895</v>
      </c>
      <c r="C232" s="153" t="s">
        <v>896</v>
      </c>
      <c r="D232" s="75"/>
      <c r="E232" s="172"/>
      <c r="F232" s="172"/>
      <c r="G232" s="21"/>
      <c r="H232" s="16"/>
      <c r="I232" s="45"/>
    </row>
    <row r="233" spans="2:9" s="336" customFormat="1">
      <c r="B233" s="96" t="s">
        <v>897</v>
      </c>
      <c r="C233" s="154" t="s">
        <v>898</v>
      </c>
      <c r="D233" s="74" t="s">
        <v>76</v>
      </c>
      <c r="E233" s="337"/>
      <c r="F233" s="337"/>
      <c r="G233" s="338"/>
      <c r="H233" s="134"/>
      <c r="I233" s="339"/>
    </row>
    <row r="234" spans="2:9">
      <c r="B234" s="89" t="s">
        <v>771</v>
      </c>
      <c r="C234" s="138" t="s">
        <v>772</v>
      </c>
      <c r="D234" s="77"/>
      <c r="E234" s="173"/>
      <c r="F234" s="173"/>
      <c r="G234" s="24"/>
      <c r="H234" s="17"/>
      <c r="I234" s="47"/>
    </row>
    <row r="235" spans="2:9">
      <c r="B235" s="88" t="s">
        <v>773</v>
      </c>
      <c r="C235" s="154" t="s">
        <v>774</v>
      </c>
      <c r="D235" s="74" t="s">
        <v>76</v>
      </c>
      <c r="E235" s="179"/>
      <c r="F235" s="171" t="s">
        <v>236</v>
      </c>
      <c r="G235" s="22"/>
      <c r="H235" s="10"/>
      <c r="I235" s="38"/>
    </row>
    <row r="236" spans="2:9" s="13" customFormat="1">
      <c r="B236" s="91" t="s">
        <v>121</v>
      </c>
      <c r="C236" s="155" t="s">
        <v>899</v>
      </c>
      <c r="D236" s="103" t="s">
        <v>81</v>
      </c>
      <c r="E236" s="104"/>
      <c r="F236" s="105"/>
      <c r="G236" s="11"/>
      <c r="H236" s="10"/>
      <c r="I236" s="38"/>
    </row>
    <row r="241" spans="2:9">
      <c r="E241" s="28" t="s">
        <v>781</v>
      </c>
      <c r="F241" s="28"/>
      <c r="G241" s="29">
        <f>SUM(G11:G237)</f>
        <v>0</v>
      </c>
      <c r="H241" s="29" t="e">
        <f>SUM(H11:H237)</f>
        <v>#REF!</v>
      </c>
      <c r="I241" s="29" t="e">
        <f>SUM(I11:I237)</f>
        <v>#REF!</v>
      </c>
    </row>
    <row r="242" spans="2:9">
      <c r="B242" s="30"/>
    </row>
    <row r="243" spans="2:9">
      <c r="D243" s="351" t="s">
        <v>783</v>
      </c>
      <c r="E243" s="351"/>
      <c r="F243" s="197">
        <v>0</v>
      </c>
      <c r="H243" s="31"/>
      <c r="I243" s="200" t="e">
        <f>+I241*F243</f>
        <v>#REF!</v>
      </c>
    </row>
    <row r="244" spans="2:9" ht="15.75" thickBot="1">
      <c r="D244" s="351" t="s">
        <v>784</v>
      </c>
      <c r="E244" s="351"/>
      <c r="F244" s="199">
        <v>0</v>
      </c>
      <c r="G244" s="198"/>
      <c r="H244" s="198"/>
      <c r="I244" s="201" t="e">
        <f>+I241*F244</f>
        <v>#REF!</v>
      </c>
    </row>
    <row r="245" spans="2:9">
      <c r="D245" s="352" t="s">
        <v>785</v>
      </c>
      <c r="E245" s="352"/>
      <c r="I245" s="202" t="e">
        <f>+I241+I243+I244</f>
        <v>#REF!</v>
      </c>
    </row>
    <row r="246" spans="2:9" ht="15.75" thickBot="1">
      <c r="D246" s="352" t="s">
        <v>787</v>
      </c>
      <c r="E246" s="352"/>
      <c r="F246" s="199">
        <v>0.18</v>
      </c>
      <c r="G246" s="198"/>
      <c r="H246" s="198"/>
      <c r="I246" s="201" t="e">
        <f>+I245*F246</f>
        <v>#REF!</v>
      </c>
    </row>
    <row r="247" spans="2:9">
      <c r="I247" s="200" t="e">
        <f>+I245+I246</f>
        <v>#REF!</v>
      </c>
    </row>
    <row r="251" spans="2:9">
      <c r="B251" s="32"/>
    </row>
    <row r="252" spans="2:9">
      <c r="B252" s="33"/>
    </row>
    <row r="253" spans="2:9">
      <c r="B253" s="33"/>
    </row>
    <row r="254" spans="2:9">
      <c r="B254" s="33"/>
    </row>
    <row r="255" spans="2:9">
      <c r="B255" s="33"/>
    </row>
    <row r="256" spans="2:9">
      <c r="B256" s="33"/>
    </row>
    <row r="257" spans="2:2">
      <c r="B257" s="33"/>
    </row>
    <row r="258" spans="2:2">
      <c r="B258" s="33"/>
    </row>
    <row r="259" spans="2:2">
      <c r="B259" s="33"/>
    </row>
  </sheetData>
  <mergeCells count="7">
    <mergeCell ref="D246:E246"/>
    <mergeCell ref="F8:G8"/>
    <mergeCell ref="D9:I9"/>
    <mergeCell ref="G10:H10"/>
    <mergeCell ref="D243:E243"/>
    <mergeCell ref="D244:E244"/>
    <mergeCell ref="D245:E245"/>
  </mergeCells>
  <phoneticPr fontId="27" type="noConversion"/>
  <pageMargins left="0.70866141732283472" right="0.70866141732283472" top="0.74803149606299213" bottom="0.74803149606299213" header="0.31496062992125984" footer="0.31496062992125984"/>
  <pageSetup scale="53" fitToHeight="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Usuario invitado</cp:lastModifiedBy>
  <cp:revision/>
  <dcterms:created xsi:type="dcterms:W3CDTF">2021-06-02T16:17:13Z</dcterms:created>
  <dcterms:modified xsi:type="dcterms:W3CDTF">2021-11-11T21:26:02Z</dcterms:modified>
  <cp:category/>
  <cp:contentStatus/>
</cp:coreProperties>
</file>